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connselmer-my.sharepoint.com/personal/gdevore_connselmer_com/Documents/Documents/Order Guides/"/>
    </mc:Choice>
  </mc:AlternateContent>
  <xr:revisionPtr revIDLastSave="23" documentId="8_{857C1287-5AAE-4D4A-951C-69C2DE6BFCBE}" xr6:coauthVersionLast="47" xr6:coauthVersionMax="47" xr10:uidLastSave="{D61DC201-E0EF-43E7-B206-E60E13E9541C}"/>
  <bookViews>
    <workbookView xWindow="-108" yWindow="-108" windowWidth="23256" windowHeight="12576" autoFilterDateGrouping="0" xr2:uid="{00000000-000D-0000-FFFF-FFFF00000000}"/>
  </bookViews>
  <sheets>
    <sheet name="Outfitter" sheetId="1" r:id="rId1"/>
  </sheets>
  <definedNames>
    <definedName name="_xlnm._FilterDatabase" localSheetId="0" hidden="1">Outfitter!$DP$106:$DW$426</definedName>
    <definedName name="AnyBrkt.Classic">Outfitter!$DZ$91:$DZ$96</definedName>
    <definedName name="AnyBrkt.Long">Outfitter!$DZ$81:$DZ$85</definedName>
    <definedName name="Badge">Outfitter!$AB$77</definedName>
    <definedName name="Bass_DblSngl">Outfitter!$GH$8:$GH$20</definedName>
    <definedName name="Bass_Mounts">Outfitter!$DZ$3:$DZ$9</definedName>
    <definedName name="BD_Front_Head">Outfitter!$AE$24:$AE$25</definedName>
    <definedName name="bd_screws">Outfitter!$EZ$23</definedName>
    <definedName name="Black_Cat">Outfitter!$EQ$14:$EQ$16</definedName>
    <definedName name="CD_Bass_Mounts">Outfitter!$DZ$3</definedName>
    <definedName name="Classic_Maple_Badge">Outfitter!$AB$80:$AB$82</definedName>
    <definedName name="Classic_Maple_Bass_Size">Outfitter!$BS$3:$BS$22</definedName>
    <definedName name="Classic_Maple_Finish">Outfitter!$BI$3:$BI$57</definedName>
    <definedName name="Classic_Maple_Floor_Size">Outfitter!$BS$26:$BS$35</definedName>
    <definedName name="Classic_Maple_Snare_Size">Outfitter!$BS$70:$BS$80</definedName>
    <definedName name="Classic_Maple_Tom_Size">Outfitter!$BS$39:$BS$65</definedName>
    <definedName name="Classic_Oak_Badge">Outfitter!$AB$96:$AB$97</definedName>
    <definedName name="Classic_Oak_Bass_Size">Outfitter!$CH$3:$CH$22</definedName>
    <definedName name="Classic_Oak_Finish">Outfitter!$BM$3:$BM$37</definedName>
    <definedName name="Classic_Oak_Floor_Size">Outfitter!$CH$26:$CH$35</definedName>
    <definedName name="Classic_Oak_Snare_Size">Outfitter!$CH$70:$CH$80</definedName>
    <definedName name="Classic_Oak_Tom_Size">Outfitter!$CH$41:$CH$65</definedName>
    <definedName name="Clear_All">Outfitter!$C$2:$C$5,Outfitter!$G$2:$G$3,Outfitter!$B$8:$C$20,Outfitter!$E$8:$E$20,Outfitter!$G$8:$G$20,Outfitter!$G$22:$G$25,Outfitter!$G$27:$G$30,Outfitter!$G$32:$G$33,Outfitter!$G$35:$G$36,Outfitter!$G$41:$G$42,Outfitter!$G$44:$G$47,Outfitter!$G$49:$G$50,Outfitter!$G$38:$G$39</definedName>
    <definedName name="Cortex">Outfitter!$EN$8:$EN$12</definedName>
    <definedName name="Currency">Outfitter!$DA$90:$DA$92</definedName>
    <definedName name="DblSngl">Outfitter!$GG$31</definedName>
    <definedName name="Diagonal">Outfitter!$H$24:$H$26,Outfitter!$L$27:$L$29</definedName>
    <definedName name="Discount">Outfitter!$CY$105:$DH$105</definedName>
    <definedName name="Double">Outfitter!$GF$31</definedName>
    <definedName name="Edges_Classic_Maple">Outfitter!$EX$5:$EY$5</definedName>
    <definedName name="Edges_Classic_Oak">Outfitter!$EW$9</definedName>
    <definedName name="Edges_Legacy_Exotic">Outfitter!$EW$8</definedName>
    <definedName name="Edges_Legacy_Mahogany">Outfitter!$EW$7</definedName>
    <definedName name="Edges_Legacy_Maple">Outfitter!$EW$6</definedName>
    <definedName name="Floor_DblSngl">Outfitter!$GG$8:$GG$20</definedName>
    <definedName name="Floor_Mounts">Outfitter!$DZ$26:$DZ$29</definedName>
    <definedName name="IntFin_Choice">Outfitter!$AN$23:$AO$23</definedName>
    <definedName name="IntFin_Clear">Outfitter!$AN$22</definedName>
    <definedName name="Legacy_Exotic_Badge">Outfitter!$AB$92:$AB$94</definedName>
    <definedName name="Legacy_Exotic_Bass_Size">Outfitter!$CE$3:$CE$23</definedName>
    <definedName name="Legacy_Exotic_Finish">Outfitter!$BL$3:$BL$24</definedName>
    <definedName name="Legacy_Exotic_Floor_Size">Outfitter!$CE$26:$CE$35</definedName>
    <definedName name="Legacy_Exotic_Snare_Size">Outfitter!$CE$70:$CE$79</definedName>
    <definedName name="Legacy_Exotic_Tom_Size">Outfitter!$CE$43:$CE$67</definedName>
    <definedName name="Legacy_Exotic_Type">Outfitter!$AF$119:$AF$122</definedName>
    <definedName name="Legacy_Mahogany_Badge">Outfitter!$AB$88:$AB$90</definedName>
    <definedName name="Legacy_Mahogany_Bass_Size">Outfitter!$CA$3:$CA$23</definedName>
    <definedName name="Legacy_Mahogany_Finish">Outfitter!$BK$3:$BK$33</definedName>
    <definedName name="Legacy_Mahogany_Floor_Size">Outfitter!$CA$26:$CA$35</definedName>
    <definedName name="Legacy_Mahogany_Snare_Size">Outfitter!$CA$70:$CA$79</definedName>
    <definedName name="Legacy_Mahogany_Tom_Size">Outfitter!$CA$43:$CA$67</definedName>
    <definedName name="Legacy_Maple_Badge">Outfitter!$AB$84:$AB$86</definedName>
    <definedName name="Legacy_Maple_Bass_Size">Outfitter!$BW$3:$BW$23</definedName>
    <definedName name="Legacy_Maple_Finish">Outfitter!$BJ$3:$BJ$32</definedName>
    <definedName name="Legacy_Maple_Floor_Size">Outfitter!$BW$26:$BW$35</definedName>
    <definedName name="Legacy_Maple_Snare_size">Outfitter!$BW$70:$BW$79</definedName>
    <definedName name="Legacy_Maple_Tom_Size">Outfitter!$BW$43:$BW$67</definedName>
    <definedName name="LL_Bass_Mounts">Outfitter!$DZ$3:$DZ$8</definedName>
    <definedName name="LL_Floor_Mounts">Outfitter!$DZ$26:$DZ$28</definedName>
    <definedName name="Margin">Outfitter!$DA$95:$DA$96</definedName>
    <definedName name="MH">Outfitter!$EO$8</definedName>
    <definedName name="ML">Outfitter!$DH$77</definedName>
    <definedName name="MLLC">Outfitter!$DH$78:$DI$78</definedName>
    <definedName name="MLLCLL">Outfitter!$DH$79:$DJ$79</definedName>
    <definedName name="MLLCLLLILT">Outfitter!$DH$80:$DL$80</definedName>
    <definedName name="MLLCLLSIST">Outfitter!$DH$81:$DL$81</definedName>
    <definedName name="MLLTSI">Outfitter!$DH$88:$DJ$88</definedName>
    <definedName name="MLLTSISTTB">Outfitter!$DH$85:$DL$85</definedName>
    <definedName name="MLSI">Outfitter!$DH$87:$DI$87</definedName>
    <definedName name="MLSIST">Outfitter!$DH$82:$DJ$82</definedName>
    <definedName name="MLSISTTB">Outfitter!$DH$86:$DK$86</definedName>
    <definedName name="Mounts">Outfitter!$G$8:$G$20</definedName>
    <definedName name="Naturals">Outfitter!$E$23</definedName>
    <definedName name="No_Shell_Mount">Outfitter!$EF$11</definedName>
    <definedName name="OakSpray">Outfitter!$EO$14</definedName>
    <definedName name="PDC">Outfitter!$BS$104</definedName>
    <definedName name="_xlnm.Print_Area" localSheetId="0">Print_Area_Formula</definedName>
    <definedName name="Print_Area_Formula">OFFSET(Outfitter!$GW$4,0,0,29,Outfitter!$GU$5)</definedName>
    <definedName name="_xlnm.Print_Titles" localSheetId="0">Outfitter!$GV:$GV,Outfitter!$1:$3</definedName>
    <definedName name="PTTB">Outfitter!$DH$83:$DI$83</definedName>
    <definedName name="Sable">Outfitter!$EQ$8:$EQ$8</definedName>
    <definedName name="Satins">Outfitter!$ER$8:$ER$9</definedName>
    <definedName name="sdBedChoice">Outfitter!$GK$31</definedName>
    <definedName name="sdBedNoChoice">Outfitter!$GK$32</definedName>
    <definedName name="Shell">Outfitter!$AE$3:$AE$7</definedName>
    <definedName name="Shell_Mount">Outfitter!$EF$3:$EF$5</definedName>
    <definedName name="ShellOnly.Classic">Outfitter!$DZ$73:$DZ$76</definedName>
    <definedName name="ShellOnly.Long">Outfitter!$DZ$66:$DZ$68</definedName>
    <definedName name="SISTTB">Outfitter!$DH$84:$DJ$84</definedName>
    <definedName name="SN0N">Outfitter!$ES$8</definedName>
    <definedName name="Snare_Mounts">Outfitter!$DZ$33:$DZ$36</definedName>
    <definedName name="Sprays">Outfitter!$EP$8:$EP$9</definedName>
    <definedName name="Spurs_AECFN">Outfitter!$FF$62:$FI$62</definedName>
    <definedName name="Spurs_AEFN">Outfitter!$FF$65:$FH$65</definedName>
    <definedName name="Spurs_ECFN">Outfitter!$FF$63:$FH$63</definedName>
    <definedName name="Spurs_EFN">Outfitter!$FF$66:$FG$66</definedName>
    <definedName name="Spurs_FN">Outfitter!$FF$64</definedName>
    <definedName name="Throw_P80">Outfitter!$DY$52</definedName>
    <definedName name="Throws_85_86_88">Outfitter!$DY$43:$EA$43</definedName>
    <definedName name="Tom_DblSngl">Outfitter!$GF$8:$GF$20</definedName>
    <definedName name="Tom_Mounts">Outfitter!$DZ$16:$DZ$21</definedName>
    <definedName name="Triple_Flange">Outfitter!$BS$103</definedName>
    <definedName name="Type">Outfitter!$AE$10:$AE$13</definedName>
    <definedName name="VAT">Outfitter!$DA$97:$DA$98</definedName>
    <definedName name="Wraps">Outfitter!$BJ$3:$BJ$32</definedName>
    <definedName name="WrapsSN">Outfitter!$EM$8:$EM$16</definedName>
    <definedName name="WrapsST">Outfitter!$EL$8:$EL$16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K432" i="1" l="1"/>
  <c r="CK433" i="1"/>
  <c r="CK434" i="1"/>
  <c r="CK435" i="1"/>
  <c r="CK436" i="1"/>
  <c r="CK437" i="1"/>
  <c r="CK438" i="1"/>
  <c r="CK439" i="1"/>
  <c r="CK440" i="1"/>
  <c r="CK441" i="1"/>
  <c r="CK442" i="1"/>
  <c r="CK443" i="1"/>
  <c r="CK444" i="1"/>
  <c r="CK445" i="1"/>
  <c r="CK446" i="1"/>
  <c r="CK447" i="1"/>
  <c r="CK448" i="1"/>
  <c r="CK449" i="1"/>
  <c r="CK450" i="1"/>
  <c r="CK451" i="1"/>
  <c r="CK452" i="1"/>
  <c r="CK453" i="1"/>
  <c r="CK454" i="1"/>
  <c r="CK455" i="1"/>
  <c r="CK456" i="1"/>
  <c r="CK457" i="1"/>
  <c r="CK458" i="1"/>
  <c r="CK459" i="1"/>
  <c r="CK460" i="1"/>
  <c r="CK461" i="1"/>
  <c r="CK462" i="1"/>
  <c r="CK463" i="1"/>
  <c r="CK464" i="1"/>
  <c r="CK465" i="1"/>
  <c r="CK466" i="1"/>
  <c r="CK467" i="1"/>
  <c r="CK468" i="1"/>
  <c r="CK469" i="1"/>
  <c r="CK470" i="1"/>
  <c r="CK471" i="1"/>
  <c r="CK472" i="1"/>
  <c r="CK473" i="1"/>
  <c r="CK474" i="1"/>
  <c r="CK475" i="1"/>
  <c r="CK476" i="1"/>
  <c r="CK477" i="1"/>
  <c r="CK478" i="1"/>
  <c r="CK479" i="1"/>
  <c r="CK480" i="1"/>
  <c r="CK481" i="1"/>
  <c r="CK482" i="1"/>
  <c r="CK483" i="1"/>
  <c r="CK484" i="1"/>
  <c r="CK485" i="1"/>
  <c r="CK486" i="1"/>
  <c r="CK487" i="1"/>
  <c r="CK488" i="1"/>
  <c r="CK489" i="1"/>
  <c r="CK490" i="1"/>
  <c r="CK491" i="1"/>
  <c r="CK492" i="1"/>
  <c r="CK493" i="1"/>
  <c r="CK494" i="1"/>
  <c r="CK495" i="1"/>
  <c r="CK496" i="1"/>
  <c r="CK497" i="1"/>
  <c r="CK498" i="1"/>
  <c r="CK499" i="1"/>
  <c r="CK500" i="1"/>
  <c r="CK501" i="1"/>
  <c r="CK502" i="1"/>
  <c r="CK503" i="1"/>
  <c r="CK504" i="1"/>
  <c r="CK505" i="1"/>
  <c r="CK506" i="1"/>
  <c r="CK507" i="1"/>
  <c r="CK508" i="1"/>
  <c r="CK509" i="1"/>
  <c r="CK510" i="1"/>
  <c r="CK511" i="1"/>
  <c r="CK512" i="1"/>
  <c r="CK513" i="1"/>
  <c r="CK514" i="1"/>
  <c r="CK515" i="1"/>
  <c r="CK516" i="1"/>
  <c r="CK517" i="1"/>
  <c r="CK518" i="1"/>
  <c r="CK519" i="1"/>
  <c r="CK520" i="1"/>
  <c r="CK521" i="1"/>
  <c r="CK522" i="1"/>
  <c r="CK523" i="1"/>
  <c r="CK524" i="1"/>
  <c r="CK525" i="1"/>
  <c r="CK526" i="1"/>
  <c r="CK527" i="1"/>
  <c r="CK528" i="1"/>
  <c r="CK529" i="1"/>
  <c r="CK530" i="1"/>
  <c r="CK531" i="1"/>
  <c r="CK532" i="1"/>
  <c r="CK533" i="1"/>
  <c r="CK534" i="1"/>
  <c r="CK535" i="1"/>
  <c r="CK536" i="1"/>
  <c r="CK537" i="1"/>
  <c r="CK538" i="1"/>
  <c r="CK539" i="1"/>
  <c r="CK540" i="1"/>
  <c r="CK541" i="1"/>
  <c r="CK542" i="1"/>
  <c r="CK543" i="1"/>
  <c r="CK544" i="1"/>
  <c r="CK545" i="1"/>
  <c r="CK546" i="1"/>
  <c r="CK547" i="1"/>
  <c r="CK548" i="1"/>
  <c r="CK549" i="1"/>
  <c r="CK550" i="1"/>
  <c r="CK551" i="1"/>
  <c r="CK552" i="1"/>
  <c r="CK553" i="1"/>
  <c r="CK554" i="1"/>
  <c r="CK555" i="1"/>
  <c r="CK556" i="1"/>
  <c r="CK557" i="1"/>
  <c r="CK558" i="1"/>
  <c r="CK559" i="1"/>
  <c r="CK560" i="1"/>
  <c r="CK561" i="1"/>
  <c r="CK562" i="1"/>
  <c r="CK563" i="1"/>
  <c r="CK564" i="1"/>
  <c r="CK565" i="1"/>
  <c r="CK566" i="1"/>
  <c r="CK567" i="1"/>
  <c r="CK568" i="1"/>
  <c r="CK569" i="1"/>
  <c r="CK570" i="1"/>
  <c r="CK571" i="1"/>
  <c r="CK572" i="1"/>
  <c r="CK573" i="1"/>
  <c r="CK574" i="1"/>
  <c r="CK575" i="1"/>
  <c r="CK576" i="1"/>
  <c r="CK577" i="1"/>
  <c r="CK578" i="1"/>
  <c r="CK579" i="1"/>
  <c r="CK580" i="1"/>
  <c r="CK581" i="1"/>
  <c r="CK582" i="1"/>
  <c r="CK583" i="1"/>
  <c r="CK584" i="1"/>
  <c r="CK585" i="1"/>
  <c r="CK586" i="1"/>
  <c r="CK587" i="1"/>
  <c r="CK588" i="1"/>
  <c r="CK589" i="1"/>
  <c r="CK590" i="1"/>
  <c r="CK591" i="1"/>
  <c r="CK592" i="1"/>
  <c r="CK593" i="1"/>
  <c r="CK594" i="1"/>
  <c r="CK595" i="1"/>
  <c r="CK596" i="1"/>
  <c r="CK597" i="1"/>
  <c r="CK598" i="1"/>
  <c r="CK599" i="1"/>
  <c r="CK600" i="1"/>
  <c r="CK601" i="1"/>
  <c r="CK602" i="1"/>
  <c r="CK603" i="1"/>
  <c r="CK604" i="1"/>
  <c r="CK605" i="1"/>
  <c r="CK606" i="1"/>
  <c r="CK607" i="1"/>
  <c r="CK608" i="1"/>
  <c r="CK609" i="1"/>
  <c r="CK610" i="1"/>
  <c r="CK611" i="1"/>
  <c r="CK612" i="1"/>
  <c r="CK613" i="1"/>
  <c r="CK614" i="1"/>
  <c r="CK615" i="1"/>
  <c r="CK616" i="1"/>
  <c r="CK617" i="1"/>
  <c r="CK618" i="1"/>
  <c r="CK619" i="1"/>
  <c r="CK620" i="1"/>
  <c r="CK621" i="1"/>
  <c r="CK622" i="1"/>
  <c r="CK623" i="1"/>
  <c r="CK624" i="1"/>
  <c r="CK625" i="1"/>
  <c r="CK626" i="1"/>
  <c r="CK627" i="1"/>
  <c r="CK628" i="1"/>
  <c r="CK629" i="1"/>
  <c r="CK630" i="1"/>
  <c r="CK631" i="1"/>
  <c r="CK632" i="1"/>
  <c r="CK633" i="1"/>
  <c r="CK634" i="1"/>
  <c r="CK635" i="1"/>
  <c r="CK636" i="1"/>
  <c r="CK637" i="1"/>
  <c r="CK638" i="1"/>
  <c r="CK639" i="1"/>
  <c r="CK640" i="1"/>
  <c r="CK641" i="1"/>
  <c r="CK642" i="1"/>
  <c r="CK643" i="1"/>
  <c r="CK644" i="1"/>
  <c r="CK645" i="1"/>
  <c r="CK646" i="1"/>
  <c r="CK647" i="1"/>
  <c r="CK648" i="1"/>
  <c r="CK649" i="1"/>
  <c r="CK650" i="1"/>
  <c r="CK651" i="1"/>
  <c r="CK652" i="1"/>
  <c r="CK653" i="1"/>
  <c r="CK654" i="1"/>
  <c r="CK655" i="1"/>
  <c r="CK656" i="1"/>
  <c r="CK657" i="1"/>
  <c r="CK658" i="1"/>
  <c r="CK659" i="1"/>
  <c r="CK660" i="1"/>
  <c r="CK661" i="1"/>
  <c r="CK662" i="1"/>
  <c r="CK663" i="1"/>
  <c r="CK664" i="1"/>
  <c r="CK665" i="1"/>
  <c r="CK666" i="1"/>
  <c r="CK667" i="1"/>
  <c r="CK668" i="1"/>
  <c r="CK669" i="1"/>
  <c r="CK670" i="1"/>
  <c r="CK671" i="1"/>
  <c r="CK672" i="1"/>
  <c r="CK673" i="1"/>
  <c r="CK674" i="1"/>
  <c r="CK675" i="1"/>
  <c r="CK676" i="1"/>
  <c r="CK677" i="1"/>
  <c r="CK678" i="1"/>
  <c r="CK679" i="1"/>
  <c r="CK680" i="1"/>
  <c r="CK681" i="1"/>
  <c r="CK682" i="1"/>
  <c r="CK683" i="1"/>
  <c r="CK684" i="1"/>
  <c r="CK685" i="1"/>
  <c r="CK686" i="1"/>
  <c r="CK687" i="1"/>
  <c r="CK688" i="1"/>
  <c r="CK689" i="1"/>
  <c r="CK690" i="1"/>
  <c r="CK691" i="1"/>
  <c r="CK692" i="1"/>
  <c r="CK693" i="1"/>
  <c r="CK694" i="1"/>
  <c r="CK695" i="1"/>
  <c r="CK696" i="1"/>
  <c r="CK697" i="1"/>
  <c r="CK698" i="1"/>
  <c r="CK699" i="1"/>
  <c r="CK700" i="1"/>
  <c r="CK701" i="1"/>
  <c r="CK702" i="1"/>
  <c r="CK703" i="1"/>
  <c r="CK704" i="1"/>
  <c r="CK705" i="1"/>
  <c r="CK706" i="1"/>
  <c r="CK707" i="1"/>
  <c r="CK708" i="1"/>
  <c r="CK709" i="1"/>
  <c r="CK710" i="1"/>
  <c r="CK711" i="1"/>
  <c r="CK712" i="1"/>
  <c r="CK713" i="1"/>
  <c r="CK714" i="1"/>
  <c r="CK715" i="1"/>
  <c r="CK716" i="1"/>
  <c r="CK717" i="1"/>
  <c r="CK718" i="1"/>
  <c r="CK719" i="1"/>
  <c r="CK720" i="1"/>
  <c r="CK721" i="1"/>
  <c r="CK722" i="1"/>
  <c r="CK723" i="1"/>
  <c r="CK724" i="1"/>
  <c r="CK725" i="1"/>
  <c r="CK726" i="1"/>
  <c r="CK727" i="1"/>
  <c r="CK728" i="1"/>
  <c r="CK729" i="1"/>
  <c r="CK730" i="1"/>
  <c r="CK731" i="1"/>
  <c r="CK732" i="1"/>
  <c r="CK733" i="1"/>
  <c r="CK734" i="1"/>
  <c r="CK735" i="1"/>
  <c r="CK736" i="1"/>
  <c r="CK737" i="1"/>
  <c r="CK738" i="1"/>
  <c r="CK739" i="1"/>
  <c r="CK740" i="1"/>
  <c r="CK741" i="1"/>
  <c r="CK742" i="1"/>
  <c r="CK743" i="1"/>
  <c r="CK744" i="1"/>
  <c r="CK745" i="1"/>
  <c r="CK746" i="1"/>
  <c r="CK747" i="1"/>
  <c r="CK748" i="1"/>
  <c r="CK749" i="1"/>
  <c r="CK750" i="1"/>
  <c r="CK751" i="1"/>
  <c r="CK752" i="1"/>
  <c r="CK753" i="1"/>
  <c r="CK754" i="1"/>
  <c r="CK755" i="1"/>
  <c r="CK756" i="1"/>
  <c r="CK757" i="1"/>
  <c r="CK758" i="1"/>
  <c r="CK759" i="1"/>
  <c r="CK760" i="1"/>
  <c r="CK761" i="1"/>
  <c r="CK762" i="1"/>
  <c r="CK763" i="1"/>
  <c r="CK764" i="1"/>
  <c r="CK765" i="1"/>
  <c r="CK766" i="1"/>
  <c r="CK767" i="1"/>
  <c r="CK768" i="1"/>
  <c r="CK769" i="1"/>
  <c r="CK770" i="1"/>
  <c r="CK771" i="1"/>
  <c r="CK772" i="1"/>
  <c r="CK773" i="1"/>
  <c r="CK774" i="1"/>
  <c r="CK775" i="1"/>
  <c r="CK776" i="1"/>
  <c r="CK777" i="1"/>
  <c r="H20" i="1"/>
  <c r="H19" i="1"/>
  <c r="H18" i="1"/>
  <c r="H17" i="1"/>
  <c r="H16" i="1"/>
  <c r="H15" i="1"/>
  <c r="H14" i="1"/>
  <c r="H13" i="1"/>
  <c r="H12" i="1"/>
  <c r="FQ16" i="1"/>
  <c r="GC20" i="1"/>
  <c r="GC19" i="1"/>
  <c r="GC18" i="1"/>
  <c r="GC17" i="1"/>
  <c r="GC16" i="1"/>
  <c r="GC15" i="1"/>
  <c r="GC14" i="1"/>
  <c r="GC13" i="1"/>
  <c r="GC12" i="1"/>
  <c r="GC11" i="1"/>
  <c r="GC8" i="1"/>
  <c r="GC9" i="1"/>
  <c r="GC10" i="1"/>
  <c r="DF94" i="1"/>
  <c r="DB91" i="1"/>
  <c r="DF95" i="1"/>
  <c r="O50" i="1"/>
  <c r="O49" i="1"/>
  <c r="O48" i="1"/>
  <c r="O47" i="1"/>
  <c r="O46" i="1"/>
  <c r="O45" i="1"/>
  <c r="O44" i="1"/>
  <c r="O42" i="1"/>
  <c r="O41" i="1"/>
  <c r="O40" i="1"/>
  <c r="O39" i="1"/>
  <c r="O38" i="1"/>
  <c r="O36" i="1"/>
  <c r="O35" i="1"/>
  <c r="O34" i="1"/>
  <c r="O33" i="1"/>
  <c r="O32" i="1"/>
  <c r="O30" i="1"/>
  <c r="O29" i="1"/>
  <c r="O28" i="1"/>
  <c r="O27" i="1"/>
  <c r="O26" i="1"/>
  <c r="O25" i="1"/>
  <c r="O24" i="1"/>
  <c r="O23" i="1"/>
  <c r="O22" i="1"/>
  <c r="CD43" i="1"/>
  <c r="BZ43" i="1"/>
  <c r="BV43" i="1"/>
  <c r="AZ1771" i="1" l="1"/>
  <c r="AZ103" i="1"/>
  <c r="AZ152" i="1"/>
  <c r="AZ208" i="1"/>
  <c r="AZ256" i="1"/>
  <c r="AZ289" i="1"/>
  <c r="AZ360" i="1"/>
  <c r="AZ438" i="1"/>
  <c r="AZ526" i="1"/>
  <c r="AZ646" i="1"/>
  <c r="AZ825" i="1"/>
  <c r="AZ1291" i="1"/>
  <c r="AZ86" i="1"/>
  <c r="AZ94" i="1"/>
  <c r="AZ97" i="1"/>
  <c r="AZ110" i="1"/>
  <c r="AZ118" i="1"/>
  <c r="AZ126" i="1"/>
  <c r="AZ134" i="1"/>
  <c r="AZ142" i="1"/>
  <c r="AZ150" i="1"/>
  <c r="AZ158" i="1"/>
  <c r="AZ166" i="1"/>
  <c r="AZ174" i="1"/>
  <c r="AZ182" i="1"/>
  <c r="AZ190" i="1"/>
  <c r="AZ198" i="1"/>
  <c r="AZ206" i="1"/>
  <c r="AZ214" i="1"/>
  <c r="AZ222" i="1"/>
  <c r="AZ230" i="1"/>
  <c r="AZ238" i="1"/>
  <c r="AZ246" i="1"/>
  <c r="AZ254" i="1"/>
  <c r="AZ262" i="1"/>
  <c r="AZ270" i="1"/>
  <c r="AZ278" i="1"/>
  <c r="AZ287" i="1"/>
  <c r="AZ296" i="1"/>
  <c r="AZ305" i="1"/>
  <c r="AZ315" i="1"/>
  <c r="AZ324" i="1"/>
  <c r="AZ334" i="1"/>
  <c r="AZ344" i="1"/>
  <c r="AZ358" i="1"/>
  <c r="AZ371" i="1"/>
  <c r="AZ383" i="1"/>
  <c r="AZ396" i="1"/>
  <c r="AZ408" i="1"/>
  <c r="AZ422" i="1"/>
  <c r="AZ435" i="1"/>
  <c r="AZ447" i="1"/>
  <c r="AZ463" i="1"/>
  <c r="AZ481" i="1"/>
  <c r="AZ500" i="1"/>
  <c r="AZ518" i="1"/>
  <c r="AZ544" i="1"/>
  <c r="AZ569" i="1"/>
  <c r="AZ591" i="1"/>
  <c r="AZ617" i="1"/>
  <c r="AZ642" i="1"/>
  <c r="AZ664" i="1"/>
  <c r="AZ690" i="1"/>
  <c r="AZ716" i="1"/>
  <c r="AZ741" i="1"/>
  <c r="AZ778" i="1"/>
  <c r="AZ818" i="1"/>
  <c r="AZ857" i="1"/>
  <c r="AZ902" i="1"/>
  <c r="AZ946" i="1"/>
  <c r="AZ990" i="1"/>
  <c r="AZ1055" i="1"/>
  <c r="AZ1149" i="1"/>
  <c r="AZ1263" i="1"/>
  <c r="AZ1398" i="1"/>
  <c r="AZ1587" i="1"/>
  <c r="CU181" i="1"/>
  <c r="AZ87" i="1"/>
  <c r="AZ95" i="1"/>
  <c r="AZ96" i="1"/>
  <c r="AZ111" i="1"/>
  <c r="AZ119" i="1"/>
  <c r="AZ127" i="1"/>
  <c r="AZ135" i="1"/>
  <c r="AZ143" i="1"/>
  <c r="AZ151" i="1"/>
  <c r="AZ159" i="1"/>
  <c r="AZ167" i="1"/>
  <c r="AZ175" i="1"/>
  <c r="AZ183" i="1"/>
  <c r="AZ191" i="1"/>
  <c r="AZ199" i="1"/>
  <c r="AZ207" i="1"/>
  <c r="AZ215" i="1"/>
  <c r="AZ223" i="1"/>
  <c r="AZ231" i="1"/>
  <c r="AZ239" i="1"/>
  <c r="AZ247" i="1"/>
  <c r="AZ255" i="1"/>
  <c r="AZ263" i="1"/>
  <c r="AZ271" i="1"/>
  <c r="AZ279" i="1"/>
  <c r="AZ288" i="1"/>
  <c r="AZ297" i="1"/>
  <c r="AZ307" i="1"/>
  <c r="AZ316" i="1"/>
  <c r="AZ325" i="1"/>
  <c r="AZ335" i="1"/>
  <c r="AZ347" i="1"/>
  <c r="AZ359" i="1"/>
  <c r="AZ372" i="1"/>
  <c r="AZ384" i="1"/>
  <c r="AZ398" i="1"/>
  <c r="AZ411" i="1"/>
  <c r="AZ423" i="1"/>
  <c r="AZ436" i="1"/>
  <c r="AZ451" i="1"/>
  <c r="AZ468" i="1"/>
  <c r="AZ486" i="1"/>
  <c r="AZ504" i="1"/>
  <c r="AZ524" i="1"/>
  <c r="AZ545" i="1"/>
  <c r="AZ572" i="1"/>
  <c r="AZ597" i="1"/>
  <c r="AZ618" i="1"/>
  <c r="AZ645" i="1"/>
  <c r="AZ670" i="1"/>
  <c r="AZ692" i="1"/>
  <c r="AZ718" i="1"/>
  <c r="AZ749" i="1"/>
  <c r="AZ780" i="1"/>
  <c r="AZ822" i="1"/>
  <c r="AZ866" i="1"/>
  <c r="AZ905" i="1"/>
  <c r="AZ950" i="1"/>
  <c r="AZ1000" i="1"/>
  <c r="AZ1063" i="1"/>
  <c r="AZ1161" i="1"/>
  <c r="AZ1275" i="1"/>
  <c r="AZ1416" i="1"/>
  <c r="AZ1611" i="1"/>
  <c r="CU182" i="1"/>
  <c r="AZ120" i="1"/>
  <c r="AZ176" i="1"/>
  <c r="AZ232" i="1"/>
  <c r="AZ280" i="1"/>
  <c r="AZ336" i="1"/>
  <c r="AZ374" i="1"/>
  <c r="AZ452" i="1"/>
  <c r="AZ551" i="1"/>
  <c r="AZ672" i="1"/>
  <c r="AZ788" i="1"/>
  <c r="AZ1005" i="1"/>
  <c r="AZ1643" i="1"/>
  <c r="CU183" i="1"/>
  <c r="AZ82" i="1"/>
  <c r="AZ89" i="1"/>
  <c r="AZ102" i="1"/>
  <c r="AZ105" i="1"/>
  <c r="AZ113" i="1"/>
  <c r="AZ121" i="1"/>
  <c r="AZ129" i="1"/>
  <c r="AZ137" i="1"/>
  <c r="AZ145" i="1"/>
  <c r="AZ153" i="1"/>
  <c r="AZ161" i="1"/>
  <c r="AZ169" i="1"/>
  <c r="AZ177" i="1"/>
  <c r="AZ185" i="1"/>
  <c r="AZ193" i="1"/>
  <c r="AZ201" i="1"/>
  <c r="AZ209" i="1"/>
  <c r="AZ217" i="1"/>
  <c r="AZ225" i="1"/>
  <c r="AZ233" i="1"/>
  <c r="AZ241" i="1"/>
  <c r="AZ249" i="1"/>
  <c r="AZ257" i="1"/>
  <c r="AZ265" i="1"/>
  <c r="AZ273" i="1"/>
  <c r="AZ281" i="1"/>
  <c r="AZ291" i="1"/>
  <c r="AZ300" i="1"/>
  <c r="AZ309" i="1"/>
  <c r="AZ318" i="1"/>
  <c r="AZ327" i="1"/>
  <c r="AZ337" i="1"/>
  <c r="AZ350" i="1"/>
  <c r="AZ363" i="1"/>
  <c r="AZ375" i="1"/>
  <c r="AZ388" i="1"/>
  <c r="AZ400" i="1"/>
  <c r="AZ414" i="1"/>
  <c r="AZ427" i="1"/>
  <c r="AZ439" i="1"/>
  <c r="AZ454" i="1"/>
  <c r="AZ471" i="1"/>
  <c r="AZ489" i="1"/>
  <c r="AZ508" i="1"/>
  <c r="AZ527" i="1"/>
  <c r="AZ553" i="1"/>
  <c r="AZ578" i="1"/>
  <c r="AZ600" i="1"/>
  <c r="AZ626" i="1"/>
  <c r="AZ652" i="1"/>
  <c r="AZ673" i="1"/>
  <c r="AZ700" i="1"/>
  <c r="AZ726" i="1"/>
  <c r="AZ754" i="1"/>
  <c r="AZ790" i="1"/>
  <c r="AZ834" i="1"/>
  <c r="AZ873" i="1"/>
  <c r="AZ918" i="1"/>
  <c r="AZ964" i="1"/>
  <c r="AZ1008" i="1"/>
  <c r="AZ1084" i="1"/>
  <c r="AZ1190" i="1"/>
  <c r="AZ1303" i="1"/>
  <c r="AZ1453" i="1"/>
  <c r="AZ1667" i="1"/>
  <c r="AZ104" i="1"/>
  <c r="AZ160" i="1"/>
  <c r="AZ200" i="1"/>
  <c r="AZ248" i="1"/>
  <c r="AZ299" i="1"/>
  <c r="AZ348" i="1"/>
  <c r="AZ412" i="1"/>
  <c r="AZ505" i="1"/>
  <c r="AZ624" i="1"/>
  <c r="AZ753" i="1"/>
  <c r="AZ1177" i="1"/>
  <c r="CU200" i="1"/>
  <c r="AZ81" i="1"/>
  <c r="AZ90" i="1"/>
  <c r="AZ101" i="1"/>
  <c r="AZ106" i="1"/>
  <c r="AZ114" i="1"/>
  <c r="AZ122" i="1"/>
  <c r="AZ130" i="1"/>
  <c r="AZ138" i="1"/>
  <c r="AZ146" i="1"/>
  <c r="AZ154" i="1"/>
  <c r="AZ162" i="1"/>
  <c r="AZ170" i="1"/>
  <c r="AZ178" i="1"/>
  <c r="AZ186" i="1"/>
  <c r="AZ194" i="1"/>
  <c r="AZ202" i="1"/>
  <c r="AZ210" i="1"/>
  <c r="AZ218" i="1"/>
  <c r="AZ226" i="1"/>
  <c r="AZ234" i="1"/>
  <c r="AZ242" i="1"/>
  <c r="AZ250" i="1"/>
  <c r="AZ258" i="1"/>
  <c r="AZ266" i="1"/>
  <c r="AZ274" i="1"/>
  <c r="AZ283" i="1"/>
  <c r="AZ292" i="1"/>
  <c r="AZ301" i="1"/>
  <c r="AZ310" i="1"/>
  <c r="AZ319" i="1"/>
  <c r="AZ328" i="1"/>
  <c r="AZ339" i="1"/>
  <c r="AZ351" i="1"/>
  <c r="AZ364" i="1"/>
  <c r="AZ376" i="1"/>
  <c r="AZ390" i="1"/>
  <c r="AZ403" i="1"/>
  <c r="AZ415" i="1"/>
  <c r="AZ428" i="1"/>
  <c r="AZ440" i="1"/>
  <c r="AZ455" i="1"/>
  <c r="AZ472" i="1"/>
  <c r="AZ490" i="1"/>
  <c r="AZ509" i="1"/>
  <c r="AZ533" i="1"/>
  <c r="AZ554" i="1"/>
  <c r="AZ581" i="1"/>
  <c r="AZ606" i="1"/>
  <c r="AZ628" i="1"/>
  <c r="AZ654" i="1"/>
  <c r="AZ679" i="1"/>
  <c r="AZ701" i="1"/>
  <c r="AZ729" i="1"/>
  <c r="AZ762" i="1"/>
  <c r="AZ793" i="1"/>
  <c r="AZ838" i="1"/>
  <c r="AZ882" i="1"/>
  <c r="AZ921" i="1"/>
  <c r="AZ968" i="1"/>
  <c r="AZ1018" i="1"/>
  <c r="AZ1096" i="1"/>
  <c r="AZ1206" i="1"/>
  <c r="AZ1323" i="1"/>
  <c r="AZ1475" i="1"/>
  <c r="AZ1699" i="1"/>
  <c r="AZ88" i="1"/>
  <c r="AZ136" i="1"/>
  <c r="AZ184" i="1"/>
  <c r="AZ240" i="1"/>
  <c r="AZ308" i="1"/>
  <c r="AZ424" i="1"/>
  <c r="CU201" i="1"/>
  <c r="AZ83" i="1"/>
  <c r="AZ91" i="1"/>
  <c r="AZ100" i="1"/>
  <c r="AZ107" i="1"/>
  <c r="AZ115" i="1"/>
  <c r="AZ123" i="1"/>
  <c r="AZ131" i="1"/>
  <c r="AZ139" i="1"/>
  <c r="AZ147" i="1"/>
  <c r="AZ155" i="1"/>
  <c r="AZ163" i="1"/>
  <c r="AZ171" i="1"/>
  <c r="AZ179" i="1"/>
  <c r="AZ187" i="1"/>
  <c r="AZ195" i="1"/>
  <c r="AZ203" i="1"/>
  <c r="AZ211" i="1"/>
  <c r="AZ219" i="1"/>
  <c r="AZ227" i="1"/>
  <c r="AZ235" i="1"/>
  <c r="AZ243" i="1"/>
  <c r="AZ251" i="1"/>
  <c r="AZ259" i="1"/>
  <c r="AZ267" i="1"/>
  <c r="AZ275" i="1"/>
  <c r="AZ284" i="1"/>
  <c r="AZ293" i="1"/>
  <c r="AZ302" i="1"/>
  <c r="AZ311" i="1"/>
  <c r="AZ320" i="1"/>
  <c r="AZ329" i="1"/>
  <c r="AZ340" i="1"/>
  <c r="AZ352" i="1"/>
  <c r="AZ366" i="1"/>
  <c r="AZ379" i="1"/>
  <c r="AZ391" i="1"/>
  <c r="AZ404" i="1"/>
  <c r="AZ416" i="1"/>
  <c r="AZ430" i="1"/>
  <c r="AZ443" i="1"/>
  <c r="AZ459" i="1"/>
  <c r="AZ477" i="1"/>
  <c r="AZ495" i="1"/>
  <c r="AZ513" i="1"/>
  <c r="AZ535" i="1"/>
  <c r="AZ560" i="1"/>
  <c r="AZ582" i="1"/>
  <c r="AZ608" i="1"/>
  <c r="AZ633" i="1"/>
  <c r="AZ655" i="1"/>
  <c r="AZ681" i="1"/>
  <c r="AZ706" i="1"/>
  <c r="AZ730" i="1"/>
  <c r="AZ765" i="1"/>
  <c r="AZ802" i="1"/>
  <c r="AZ841" i="1"/>
  <c r="AZ886" i="1"/>
  <c r="AZ930" i="1"/>
  <c r="AZ972" i="1"/>
  <c r="AZ1026" i="1"/>
  <c r="AZ1105" i="1"/>
  <c r="AZ1217" i="1"/>
  <c r="AZ1341" i="1"/>
  <c r="AZ1496" i="1"/>
  <c r="AZ1728" i="1"/>
  <c r="AZ112" i="1"/>
  <c r="AZ144" i="1"/>
  <c r="AZ192" i="1"/>
  <c r="AZ224" i="1"/>
  <c r="AZ272" i="1"/>
  <c r="AZ326" i="1"/>
  <c r="AZ399" i="1"/>
  <c r="AZ487" i="1"/>
  <c r="AZ599" i="1"/>
  <c r="AZ719" i="1"/>
  <c r="AZ1074" i="1"/>
  <c r="CU214" i="1"/>
  <c r="AZ84" i="1"/>
  <c r="AZ92" i="1"/>
  <c r="AZ99" i="1"/>
  <c r="AZ108" i="1"/>
  <c r="AZ116" i="1"/>
  <c r="AZ124" i="1"/>
  <c r="AZ132" i="1"/>
  <c r="AZ140" i="1"/>
  <c r="AZ148" i="1"/>
  <c r="AZ156" i="1"/>
  <c r="AZ164" i="1"/>
  <c r="AZ172" i="1"/>
  <c r="AZ180" i="1"/>
  <c r="AZ188" i="1"/>
  <c r="AZ196" i="1"/>
  <c r="AZ204" i="1"/>
  <c r="AZ212" i="1"/>
  <c r="AZ220" i="1"/>
  <c r="AZ228" i="1"/>
  <c r="AZ236" i="1"/>
  <c r="AZ244" i="1"/>
  <c r="AZ252" i="1"/>
  <c r="AZ260" i="1"/>
  <c r="AZ268" i="1"/>
  <c r="AZ276" i="1"/>
  <c r="AZ285" i="1"/>
  <c r="AZ294" i="1"/>
  <c r="AZ303" i="1"/>
  <c r="AZ312" i="1"/>
  <c r="AZ321" i="1"/>
  <c r="AZ331" i="1"/>
  <c r="AZ342" i="1"/>
  <c r="AZ355" i="1"/>
  <c r="AZ367" i="1"/>
  <c r="AZ380" i="1"/>
  <c r="AZ392" i="1"/>
  <c r="AZ406" i="1"/>
  <c r="AZ419" i="1"/>
  <c r="AZ431" i="1"/>
  <c r="AZ444" i="1"/>
  <c r="AZ460" i="1"/>
  <c r="AZ478" i="1"/>
  <c r="AZ496" i="1"/>
  <c r="AZ514" i="1"/>
  <c r="AZ536" i="1"/>
  <c r="AZ562" i="1"/>
  <c r="AZ588" i="1"/>
  <c r="AZ609" i="1"/>
  <c r="AZ636" i="1"/>
  <c r="AZ661" i="1"/>
  <c r="AZ682" i="1"/>
  <c r="AZ709" i="1"/>
  <c r="AZ737" i="1"/>
  <c r="AZ766" i="1"/>
  <c r="AZ806" i="1"/>
  <c r="AZ850" i="1"/>
  <c r="AZ889" i="1"/>
  <c r="AZ934" i="1"/>
  <c r="AZ982" i="1"/>
  <c r="AZ1037" i="1"/>
  <c r="AZ1120" i="1"/>
  <c r="AZ1233" i="1"/>
  <c r="AZ1363" i="1"/>
  <c r="AZ1528" i="1"/>
  <c r="AZ1862" i="1"/>
  <c r="AZ1854" i="1"/>
  <c r="AZ1846" i="1"/>
  <c r="AZ1861" i="1"/>
  <c r="AZ1853" i="1"/>
  <c r="AZ1845" i="1"/>
  <c r="AZ1837" i="1"/>
  <c r="AZ1829" i="1"/>
  <c r="AZ1821" i="1"/>
  <c r="AZ1813" i="1"/>
  <c r="AZ1805" i="1"/>
  <c r="AZ1797" i="1"/>
  <c r="AZ1789" i="1"/>
  <c r="AZ1781" i="1"/>
  <c r="AZ1773" i="1"/>
  <c r="AZ1765" i="1"/>
  <c r="AZ1757" i="1"/>
  <c r="AZ1749" i="1"/>
  <c r="AZ1741" i="1"/>
  <c r="AZ1733" i="1"/>
  <c r="AZ1725" i="1"/>
  <c r="AZ1717" i="1"/>
  <c r="AZ1709" i="1"/>
  <c r="AZ1860" i="1"/>
  <c r="AZ1852" i="1"/>
  <c r="AZ1844" i="1"/>
  <c r="AZ1836" i="1"/>
  <c r="AZ1828" i="1"/>
  <c r="AZ1820" i="1"/>
  <c r="AZ1812" i="1"/>
  <c r="AZ1804" i="1"/>
  <c r="AZ1851" i="1"/>
  <c r="AZ1840" i="1"/>
  <c r="AZ1830" i="1"/>
  <c r="AZ1818" i="1"/>
  <c r="AZ1808" i="1"/>
  <c r="AZ1798" i="1"/>
  <c r="AZ1788" i="1"/>
  <c r="AZ1779" i="1"/>
  <c r="AZ1770" i="1"/>
  <c r="AZ1761" i="1"/>
  <c r="AZ1752" i="1"/>
  <c r="AZ1743" i="1"/>
  <c r="AZ1734" i="1"/>
  <c r="AZ1724" i="1"/>
  <c r="AZ1715" i="1"/>
  <c r="AZ1706" i="1"/>
  <c r="AZ1698" i="1"/>
  <c r="AZ1690" i="1"/>
  <c r="AZ1682" i="1"/>
  <c r="AZ1674" i="1"/>
  <c r="AZ1666" i="1"/>
  <c r="AZ1658" i="1"/>
  <c r="AZ1650" i="1"/>
  <c r="AZ1642" i="1"/>
  <c r="AZ1634" i="1"/>
  <c r="AZ1626" i="1"/>
  <c r="AZ1618" i="1"/>
  <c r="AZ1610" i="1"/>
  <c r="AZ1602" i="1"/>
  <c r="AZ1594" i="1"/>
  <c r="AZ1586" i="1"/>
  <c r="AZ1578" i="1"/>
  <c r="AZ1570" i="1"/>
  <c r="AZ1562" i="1"/>
  <c r="AZ1554" i="1"/>
  <c r="AZ1546" i="1"/>
  <c r="AZ1538" i="1"/>
  <c r="AZ1530" i="1"/>
  <c r="AZ1522" i="1"/>
  <c r="AZ1514" i="1"/>
  <c r="AZ1506" i="1"/>
  <c r="AZ1498" i="1"/>
  <c r="AZ1490" i="1"/>
  <c r="AZ1482" i="1"/>
  <c r="AZ1474" i="1"/>
  <c r="AZ1466" i="1"/>
  <c r="AZ1458" i="1"/>
  <c r="AZ1450" i="1"/>
  <c r="AZ1442" i="1"/>
  <c r="AZ1434" i="1"/>
  <c r="AZ1426" i="1"/>
  <c r="AZ1418" i="1"/>
  <c r="AZ1410" i="1"/>
  <c r="AZ1402" i="1"/>
  <c r="AZ1394" i="1"/>
  <c r="AZ1386" i="1"/>
  <c r="AZ1378" i="1"/>
  <c r="AZ1370" i="1"/>
  <c r="AZ1362" i="1"/>
  <c r="AZ1354" i="1"/>
  <c r="AZ1346" i="1"/>
  <c r="AZ1338" i="1"/>
  <c r="AZ1330" i="1"/>
  <c r="AZ1322" i="1"/>
  <c r="AZ1314" i="1"/>
  <c r="AZ1306" i="1"/>
  <c r="AZ1859" i="1"/>
  <c r="AZ1848" i="1"/>
  <c r="AZ1835" i="1"/>
  <c r="AZ1825" i="1"/>
  <c r="AZ1815" i="1"/>
  <c r="AZ1803" i="1"/>
  <c r="AZ1794" i="1"/>
  <c r="AZ1785" i="1"/>
  <c r="AZ1776" i="1"/>
  <c r="AZ1767" i="1"/>
  <c r="AZ1758" i="1"/>
  <c r="AZ1748" i="1"/>
  <c r="AZ1739" i="1"/>
  <c r="AZ1730" i="1"/>
  <c r="AZ1721" i="1"/>
  <c r="AZ1712" i="1"/>
  <c r="AZ1703" i="1"/>
  <c r="AZ1695" i="1"/>
  <c r="AZ1687" i="1"/>
  <c r="AZ1679" i="1"/>
  <c r="AZ1671" i="1"/>
  <c r="AZ1663" i="1"/>
  <c r="AZ1655" i="1"/>
  <c r="AZ1647" i="1"/>
  <c r="AZ1639" i="1"/>
  <c r="AZ1631" i="1"/>
  <c r="AZ1623" i="1"/>
  <c r="AZ1615" i="1"/>
  <c r="AZ1607" i="1"/>
  <c r="AZ1599" i="1"/>
  <c r="AZ1591" i="1"/>
  <c r="AZ1583" i="1"/>
  <c r="AZ1575" i="1"/>
  <c r="AZ1567" i="1"/>
  <c r="AZ1559" i="1"/>
  <c r="AZ1551" i="1"/>
  <c r="AZ1543" i="1"/>
  <c r="AZ1535" i="1"/>
  <c r="AZ1527" i="1"/>
  <c r="AZ1519" i="1"/>
  <c r="AZ1511" i="1"/>
  <c r="AZ1503" i="1"/>
  <c r="AZ1495" i="1"/>
  <c r="AZ1487" i="1"/>
  <c r="AZ1479" i="1"/>
  <c r="AZ1471" i="1"/>
  <c r="AZ1463" i="1"/>
  <c r="AZ1455" i="1"/>
  <c r="AZ1447" i="1"/>
  <c r="AZ1439" i="1"/>
  <c r="AZ1431" i="1"/>
  <c r="AZ1423" i="1"/>
  <c r="AZ1415" i="1"/>
  <c r="AZ1407" i="1"/>
  <c r="AZ1399" i="1"/>
  <c r="AZ1391" i="1"/>
  <c r="AZ1383" i="1"/>
  <c r="AZ1375" i="1"/>
  <c r="AZ1367" i="1"/>
  <c r="AZ1359" i="1"/>
  <c r="AZ1351" i="1"/>
  <c r="AZ1343" i="1"/>
  <c r="AZ1335" i="1"/>
  <c r="AZ1327" i="1"/>
  <c r="AZ1319" i="1"/>
  <c r="AZ1858" i="1"/>
  <c r="AZ1842" i="1"/>
  <c r="AZ1827" i="1"/>
  <c r="AZ1814" i="1"/>
  <c r="AZ1800" i="1"/>
  <c r="AZ1787" i="1"/>
  <c r="AZ1775" i="1"/>
  <c r="AZ1763" i="1"/>
  <c r="AZ1751" i="1"/>
  <c r="AZ1738" i="1"/>
  <c r="AZ1727" i="1"/>
  <c r="AZ1714" i="1"/>
  <c r="AZ1702" i="1"/>
  <c r="AZ1692" i="1"/>
  <c r="AZ1681" i="1"/>
  <c r="AZ1670" i="1"/>
  <c r="AZ1660" i="1"/>
  <c r="AZ1649" i="1"/>
  <c r="AZ1638" i="1"/>
  <c r="AZ1628" i="1"/>
  <c r="AZ1617" i="1"/>
  <c r="AZ1606" i="1"/>
  <c r="AZ1596" i="1"/>
  <c r="AZ1585" i="1"/>
  <c r="AZ1574" i="1"/>
  <c r="AZ1564" i="1"/>
  <c r="AZ1553" i="1"/>
  <c r="AZ1542" i="1"/>
  <c r="AZ1532" i="1"/>
  <c r="AZ1521" i="1"/>
  <c r="AZ1510" i="1"/>
  <c r="AZ1500" i="1"/>
  <c r="AZ1489" i="1"/>
  <c r="AZ1478" i="1"/>
  <c r="AZ1468" i="1"/>
  <c r="AZ1457" i="1"/>
  <c r="AZ1446" i="1"/>
  <c r="AZ1436" i="1"/>
  <c r="AZ1425" i="1"/>
  <c r="AZ1414" i="1"/>
  <c r="AZ1404" i="1"/>
  <c r="AZ1393" i="1"/>
  <c r="AZ1382" i="1"/>
  <c r="AZ1372" i="1"/>
  <c r="AZ1361" i="1"/>
  <c r="AZ1350" i="1"/>
  <c r="AZ1340" i="1"/>
  <c r="AZ1329" i="1"/>
  <c r="AZ1318" i="1"/>
  <c r="AZ1309" i="1"/>
  <c r="AZ1300" i="1"/>
  <c r="AZ1292" i="1"/>
  <c r="AZ1284" i="1"/>
  <c r="AZ1276" i="1"/>
  <c r="AZ1268" i="1"/>
  <c r="AZ1260" i="1"/>
  <c r="AZ1252" i="1"/>
  <c r="AZ1244" i="1"/>
  <c r="AZ1236" i="1"/>
  <c r="AZ1228" i="1"/>
  <c r="AZ1220" i="1"/>
  <c r="AZ1212" i="1"/>
  <c r="AZ1204" i="1"/>
  <c r="AZ1196" i="1"/>
  <c r="AZ1188" i="1"/>
  <c r="AZ1180" i="1"/>
  <c r="AZ1172" i="1"/>
  <c r="AZ1164" i="1"/>
  <c r="AZ1156" i="1"/>
  <c r="AZ1148" i="1"/>
  <c r="AZ1140" i="1"/>
  <c r="AZ1132" i="1"/>
  <c r="AZ1124" i="1"/>
  <c r="AZ1116" i="1"/>
  <c r="AZ1108" i="1"/>
  <c r="AZ1856" i="1"/>
  <c r="AZ1839" i="1"/>
  <c r="AZ1824" i="1"/>
  <c r="AZ1810" i="1"/>
  <c r="AZ1796" i="1"/>
  <c r="AZ1784" i="1"/>
  <c r="AZ1772" i="1"/>
  <c r="AZ1760" i="1"/>
  <c r="AZ1747" i="1"/>
  <c r="AZ1736" i="1"/>
  <c r="AZ1723" i="1"/>
  <c r="AZ1711" i="1"/>
  <c r="AZ1700" i="1"/>
  <c r="AZ1689" i="1"/>
  <c r="AZ1678" i="1"/>
  <c r="AZ1668" i="1"/>
  <c r="AZ1657" i="1"/>
  <c r="AZ1646" i="1"/>
  <c r="AZ1636" i="1"/>
  <c r="AZ1625" i="1"/>
  <c r="AZ1614" i="1"/>
  <c r="AZ1604" i="1"/>
  <c r="AZ1593" i="1"/>
  <c r="AZ1582" i="1"/>
  <c r="AZ1572" i="1"/>
  <c r="AZ1561" i="1"/>
  <c r="AZ1550" i="1"/>
  <c r="AZ1540" i="1"/>
  <c r="AZ1529" i="1"/>
  <c r="AZ1518" i="1"/>
  <c r="AZ1508" i="1"/>
  <c r="AZ1497" i="1"/>
  <c r="AZ1486" i="1"/>
  <c r="AZ1476" i="1"/>
  <c r="AZ1465" i="1"/>
  <c r="AZ1454" i="1"/>
  <c r="AZ1444" i="1"/>
  <c r="AZ1433" i="1"/>
  <c r="AZ1422" i="1"/>
  <c r="AZ1412" i="1"/>
  <c r="AZ1401" i="1"/>
  <c r="AZ1390" i="1"/>
  <c r="AZ1380" i="1"/>
  <c r="AZ1369" i="1"/>
  <c r="AZ1358" i="1"/>
  <c r="AZ1348" i="1"/>
  <c r="AZ1337" i="1"/>
  <c r="AZ1326" i="1"/>
  <c r="AZ1316" i="1"/>
  <c r="AZ1307" i="1"/>
  <c r="AZ1298" i="1"/>
  <c r="AZ1290" i="1"/>
  <c r="AZ1282" i="1"/>
  <c r="AZ1274" i="1"/>
  <c r="AZ1266" i="1"/>
  <c r="AZ1258" i="1"/>
  <c r="AZ1250" i="1"/>
  <c r="AZ1242" i="1"/>
  <c r="AZ1234" i="1"/>
  <c r="AZ1226" i="1"/>
  <c r="AZ1218" i="1"/>
  <c r="AZ1210" i="1"/>
  <c r="AZ1202" i="1"/>
  <c r="AZ1194" i="1"/>
  <c r="AZ1186" i="1"/>
  <c r="AZ1178" i="1"/>
  <c r="AZ1170" i="1"/>
  <c r="AZ1162" i="1"/>
  <c r="AZ1154" i="1"/>
  <c r="AZ1146" i="1"/>
  <c r="AZ1138" i="1"/>
  <c r="AZ1130" i="1"/>
  <c r="AZ1122" i="1"/>
  <c r="AZ1114" i="1"/>
  <c r="AZ1847" i="1"/>
  <c r="AZ1826" i="1"/>
  <c r="AZ1807" i="1"/>
  <c r="AZ1791" i="1"/>
  <c r="AZ1774" i="1"/>
  <c r="AZ1756" i="1"/>
  <c r="AZ1742" i="1"/>
  <c r="AZ1726" i="1"/>
  <c r="AZ1708" i="1"/>
  <c r="AZ1694" i="1"/>
  <c r="AZ1680" i="1"/>
  <c r="AZ1665" i="1"/>
  <c r="AZ1652" i="1"/>
  <c r="AZ1637" i="1"/>
  <c r="AZ1622" i="1"/>
  <c r="AZ1609" i="1"/>
  <c r="AZ1595" i="1"/>
  <c r="AZ1580" i="1"/>
  <c r="AZ1566" i="1"/>
  <c r="AZ1552" i="1"/>
  <c r="AZ1537" i="1"/>
  <c r="AZ1524" i="1"/>
  <c r="AZ1509" i="1"/>
  <c r="AZ1494" i="1"/>
  <c r="AZ1481" i="1"/>
  <c r="AZ1467" i="1"/>
  <c r="AZ1452" i="1"/>
  <c r="AZ1438" i="1"/>
  <c r="AZ1424" i="1"/>
  <c r="AZ1409" i="1"/>
  <c r="AZ1396" i="1"/>
  <c r="AZ1381" i="1"/>
  <c r="AZ1366" i="1"/>
  <c r="AZ1353" i="1"/>
  <c r="AZ1339" i="1"/>
  <c r="AZ1324" i="1"/>
  <c r="AZ1311" i="1"/>
  <c r="AZ1299" i="1"/>
  <c r="AZ1288" i="1"/>
  <c r="AZ1278" i="1"/>
  <c r="AZ1267" i="1"/>
  <c r="AZ1256" i="1"/>
  <c r="AZ1246" i="1"/>
  <c r="AZ1235" i="1"/>
  <c r="AZ1224" i="1"/>
  <c r="AZ1214" i="1"/>
  <c r="AZ1203" i="1"/>
  <c r="AZ1192" i="1"/>
  <c r="AZ1182" i="1"/>
  <c r="AZ1171" i="1"/>
  <c r="AZ1160" i="1"/>
  <c r="AZ1150" i="1"/>
  <c r="AZ1139" i="1"/>
  <c r="AZ1128" i="1"/>
  <c r="AZ1118" i="1"/>
  <c r="AZ1107" i="1"/>
  <c r="AZ1099" i="1"/>
  <c r="AZ1091" i="1"/>
  <c r="AZ1083" i="1"/>
  <c r="AZ1075" i="1"/>
  <c r="AZ1067" i="1"/>
  <c r="AZ1059" i="1"/>
  <c r="AZ1051" i="1"/>
  <c r="AZ1043" i="1"/>
  <c r="AZ1035" i="1"/>
  <c r="AZ1027" i="1"/>
  <c r="AZ1019" i="1"/>
  <c r="AZ1011" i="1"/>
  <c r="AZ1003" i="1"/>
  <c r="AZ995" i="1"/>
  <c r="AZ987" i="1"/>
  <c r="AZ979" i="1"/>
  <c r="AZ971" i="1"/>
  <c r="AZ963" i="1"/>
  <c r="AZ955" i="1"/>
  <c r="AZ1841" i="1"/>
  <c r="AZ1822" i="1"/>
  <c r="AZ1802" i="1"/>
  <c r="AZ1786" i="1"/>
  <c r="AZ1769" i="1"/>
  <c r="AZ1754" i="1"/>
  <c r="AZ1737" i="1"/>
  <c r="AZ1720" i="1"/>
  <c r="AZ1705" i="1"/>
  <c r="AZ1691" i="1"/>
  <c r="AZ1676" i="1"/>
  <c r="AZ1662" i="1"/>
  <c r="AZ1648" i="1"/>
  <c r="AZ1633" i="1"/>
  <c r="AZ1620" i="1"/>
  <c r="AZ1605" i="1"/>
  <c r="AZ1590" i="1"/>
  <c r="AZ1577" i="1"/>
  <c r="AZ1563" i="1"/>
  <c r="AZ1548" i="1"/>
  <c r="AZ1534" i="1"/>
  <c r="AZ1520" i="1"/>
  <c r="AZ1505" i="1"/>
  <c r="AZ1492" i="1"/>
  <c r="AZ1857" i="1"/>
  <c r="AZ1834" i="1"/>
  <c r="AZ1817" i="1"/>
  <c r="AZ1799" i="1"/>
  <c r="AZ1782" i="1"/>
  <c r="AZ1766" i="1"/>
  <c r="AZ1750" i="1"/>
  <c r="AZ1732" i="1"/>
  <c r="AZ1718" i="1"/>
  <c r="AZ1701" i="1"/>
  <c r="AZ1686" i="1"/>
  <c r="AZ1673" i="1"/>
  <c r="AZ1659" i="1"/>
  <c r="AZ1644" i="1"/>
  <c r="AZ1630" i="1"/>
  <c r="AZ1616" i="1"/>
  <c r="AZ1601" i="1"/>
  <c r="AZ1588" i="1"/>
  <c r="AZ1573" i="1"/>
  <c r="AZ1558" i="1"/>
  <c r="AZ1545" i="1"/>
  <c r="AZ1531" i="1"/>
  <c r="AZ1516" i="1"/>
  <c r="AZ1502" i="1"/>
  <c r="AZ1488" i="1"/>
  <c r="AZ1473" i="1"/>
  <c r="AZ1460" i="1"/>
  <c r="AZ1445" i="1"/>
  <c r="AZ1430" i="1"/>
  <c r="AZ1417" i="1"/>
  <c r="AZ1403" i="1"/>
  <c r="AZ1388" i="1"/>
  <c r="AZ1374" i="1"/>
  <c r="AZ1360" i="1"/>
  <c r="AZ1345" i="1"/>
  <c r="AZ1332" i="1"/>
  <c r="AZ1317" i="1"/>
  <c r="AZ1304" i="1"/>
  <c r="AZ1294" i="1"/>
  <c r="AZ1283" i="1"/>
  <c r="AZ1272" i="1"/>
  <c r="AZ1262" i="1"/>
  <c r="AZ1251" i="1"/>
  <c r="AZ1240" i="1"/>
  <c r="AZ1230" i="1"/>
  <c r="AZ1219" i="1"/>
  <c r="AZ1208" i="1"/>
  <c r="AZ1198" i="1"/>
  <c r="AZ1187" i="1"/>
  <c r="AZ1176" i="1"/>
  <c r="AZ1166" i="1"/>
  <c r="AZ1155" i="1"/>
  <c r="AZ1144" i="1"/>
  <c r="AZ1134" i="1"/>
  <c r="AZ1123" i="1"/>
  <c r="AZ1112" i="1"/>
  <c r="AZ1103" i="1"/>
  <c r="AZ1095" i="1"/>
  <c r="AZ1087" i="1"/>
  <c r="AZ1079" i="1"/>
  <c r="AZ1071" i="1"/>
  <c r="AZ1850" i="1"/>
  <c r="AZ1832" i="1"/>
  <c r="AZ1811" i="1"/>
  <c r="AZ1793" i="1"/>
  <c r="AZ1778" i="1"/>
  <c r="AZ1762" i="1"/>
  <c r="AZ1745" i="1"/>
  <c r="AZ1729" i="1"/>
  <c r="AZ1713" i="1"/>
  <c r="AZ1697" i="1"/>
  <c r="AZ1684" i="1"/>
  <c r="AZ1669" i="1"/>
  <c r="AZ1654" i="1"/>
  <c r="AZ1641" i="1"/>
  <c r="AZ1627" i="1"/>
  <c r="AZ1612" i="1"/>
  <c r="AZ1598" i="1"/>
  <c r="AZ1584" i="1"/>
  <c r="AZ1569" i="1"/>
  <c r="AZ1556" i="1"/>
  <c r="AZ1541" i="1"/>
  <c r="AZ1526" i="1"/>
  <c r="AZ1513" i="1"/>
  <c r="AZ1499" i="1"/>
  <c r="AZ1484" i="1"/>
  <c r="AZ1838" i="1"/>
  <c r="AZ1801" i="1"/>
  <c r="AZ1768" i="1"/>
  <c r="AZ1735" i="1"/>
  <c r="AZ1704" i="1"/>
  <c r="AZ1675" i="1"/>
  <c r="AZ1645" i="1"/>
  <c r="AZ1619" i="1"/>
  <c r="AZ1589" i="1"/>
  <c r="AZ1560" i="1"/>
  <c r="AZ1533" i="1"/>
  <c r="AZ1504" i="1"/>
  <c r="AZ1477" i="1"/>
  <c r="AZ1459" i="1"/>
  <c r="AZ1440" i="1"/>
  <c r="AZ1420" i="1"/>
  <c r="AZ1400" i="1"/>
  <c r="AZ1384" i="1"/>
  <c r="AZ1364" i="1"/>
  <c r="AZ1344" i="1"/>
  <c r="AZ1325" i="1"/>
  <c r="AZ1308" i="1"/>
  <c r="AZ1293" i="1"/>
  <c r="AZ1279" i="1"/>
  <c r="AZ1264" i="1"/>
  <c r="AZ1249" i="1"/>
  <c r="AZ1237" i="1"/>
  <c r="AZ1222" i="1"/>
  <c r="AZ1207" i="1"/>
  <c r="AZ1193" i="1"/>
  <c r="AZ1179" i="1"/>
  <c r="AZ1165" i="1"/>
  <c r="AZ1151" i="1"/>
  <c r="AZ1136" i="1"/>
  <c r="AZ1121" i="1"/>
  <c r="AZ1109" i="1"/>
  <c r="AZ1097" i="1"/>
  <c r="AZ1086" i="1"/>
  <c r="AZ1076" i="1"/>
  <c r="AZ1065" i="1"/>
  <c r="AZ1056" i="1"/>
  <c r="AZ1047" i="1"/>
  <c r="AZ1038" i="1"/>
  <c r="AZ1029" i="1"/>
  <c r="AZ1020" i="1"/>
  <c r="AZ1010" i="1"/>
  <c r="AZ1001" i="1"/>
  <c r="AZ992" i="1"/>
  <c r="AZ983" i="1"/>
  <c r="AZ974" i="1"/>
  <c r="AZ965" i="1"/>
  <c r="AZ956" i="1"/>
  <c r="AZ947" i="1"/>
  <c r="AZ939" i="1"/>
  <c r="AZ931" i="1"/>
  <c r="AZ923" i="1"/>
  <c r="AZ915" i="1"/>
  <c r="AZ907" i="1"/>
  <c r="AZ899" i="1"/>
  <c r="AZ891" i="1"/>
  <c r="AZ883" i="1"/>
  <c r="AZ875" i="1"/>
  <c r="AZ867" i="1"/>
  <c r="AZ859" i="1"/>
  <c r="AZ851" i="1"/>
  <c r="AZ843" i="1"/>
  <c r="AZ835" i="1"/>
  <c r="AZ827" i="1"/>
  <c r="AZ819" i="1"/>
  <c r="AZ811" i="1"/>
  <c r="AZ803" i="1"/>
  <c r="AZ795" i="1"/>
  <c r="AZ787" i="1"/>
  <c r="AZ779" i="1"/>
  <c r="AZ771" i="1"/>
  <c r="AZ763" i="1"/>
  <c r="AZ755" i="1"/>
  <c r="AZ747" i="1"/>
  <c r="AZ739" i="1"/>
  <c r="AZ731" i="1"/>
  <c r="AZ723" i="1"/>
  <c r="AZ715" i="1"/>
  <c r="AZ707" i="1"/>
  <c r="AZ699" i="1"/>
  <c r="AZ691" i="1"/>
  <c r="AZ683" i="1"/>
  <c r="AZ675" i="1"/>
  <c r="AZ667" i="1"/>
  <c r="AZ659" i="1"/>
  <c r="AZ651" i="1"/>
  <c r="AZ643" i="1"/>
  <c r="AZ635" i="1"/>
  <c r="AZ627" i="1"/>
  <c r="AZ619" i="1"/>
  <c r="AZ611" i="1"/>
  <c r="AZ603" i="1"/>
  <c r="AZ595" i="1"/>
  <c r="AZ587" i="1"/>
  <c r="AZ579" i="1"/>
  <c r="AZ571" i="1"/>
  <c r="AZ563" i="1"/>
  <c r="AZ555" i="1"/>
  <c r="AZ547" i="1"/>
  <c r="AZ539" i="1"/>
  <c r="AZ531" i="1"/>
  <c r="AZ523" i="1"/>
  <c r="AZ515" i="1"/>
  <c r="AZ507" i="1"/>
  <c r="AZ499" i="1"/>
  <c r="AZ491" i="1"/>
  <c r="AZ483" i="1"/>
  <c r="AZ475" i="1"/>
  <c r="AZ467" i="1"/>
  <c r="AZ1833" i="1"/>
  <c r="AZ1831" i="1"/>
  <c r="AZ1792" i="1"/>
  <c r="AZ1759" i="1"/>
  <c r="AZ1823" i="1"/>
  <c r="AZ1790" i="1"/>
  <c r="AZ1755" i="1"/>
  <c r="AZ1722" i="1"/>
  <c r="AZ1693" i="1"/>
  <c r="AZ1664" i="1"/>
  <c r="AZ1635" i="1"/>
  <c r="AZ1608" i="1"/>
  <c r="AZ1579" i="1"/>
  <c r="AZ1549" i="1"/>
  <c r="AZ1523" i="1"/>
  <c r="AZ1493" i="1"/>
  <c r="AZ1470" i="1"/>
  <c r="AZ1451" i="1"/>
  <c r="AZ1432" i="1"/>
  <c r="AZ1413" i="1"/>
  <c r="AZ1395" i="1"/>
  <c r="AZ1376" i="1"/>
  <c r="AZ1356" i="1"/>
  <c r="AZ1336" i="1"/>
  <c r="AZ1320" i="1"/>
  <c r="AZ1302" i="1"/>
  <c r="AZ1287" i="1"/>
  <c r="AZ1273" i="1"/>
  <c r="AZ1259" i="1"/>
  <c r="AZ1245" i="1"/>
  <c r="AZ1231" i="1"/>
  <c r="AZ1216" i="1"/>
  <c r="AZ1201" i="1"/>
  <c r="AZ1189" i="1"/>
  <c r="AZ1174" i="1"/>
  <c r="AZ1159" i="1"/>
  <c r="AZ1145" i="1"/>
  <c r="AZ1131" i="1"/>
  <c r="AZ1117" i="1"/>
  <c r="AZ1104" i="1"/>
  <c r="AZ1093" i="1"/>
  <c r="AZ1082" i="1"/>
  <c r="AZ1072" i="1"/>
  <c r="AZ1062" i="1"/>
  <c r="AZ1053" i="1"/>
  <c r="AZ1044" i="1"/>
  <c r="AZ1034" i="1"/>
  <c r="AZ1025" i="1"/>
  <c r="AZ1016" i="1"/>
  <c r="AZ1007" i="1"/>
  <c r="AZ998" i="1"/>
  <c r="AZ989" i="1"/>
  <c r="AZ980" i="1"/>
  <c r="AZ970" i="1"/>
  <c r="AZ961" i="1"/>
  <c r="AZ952" i="1"/>
  <c r="AZ944" i="1"/>
  <c r="AZ936" i="1"/>
  <c r="AZ928" i="1"/>
  <c r="AZ920" i="1"/>
  <c r="AZ912" i="1"/>
  <c r="AZ904" i="1"/>
  <c r="AZ896" i="1"/>
  <c r="AZ888" i="1"/>
  <c r="AZ880" i="1"/>
  <c r="AZ872" i="1"/>
  <c r="AZ864" i="1"/>
  <c r="AZ856" i="1"/>
  <c r="AZ848" i="1"/>
  <c r="AZ840" i="1"/>
  <c r="AZ832" i="1"/>
  <c r="AZ824" i="1"/>
  <c r="AZ816" i="1"/>
  <c r="AZ808" i="1"/>
  <c r="AZ800" i="1"/>
  <c r="AZ792" i="1"/>
  <c r="AZ784" i="1"/>
  <c r="AZ776" i="1"/>
  <c r="AZ768" i="1"/>
  <c r="AZ760" i="1"/>
  <c r="AZ752" i="1"/>
  <c r="AZ744" i="1"/>
  <c r="AZ736" i="1"/>
  <c r="AZ728" i="1"/>
  <c r="AZ720" i="1"/>
  <c r="AZ1863" i="1"/>
  <c r="AZ1819" i="1"/>
  <c r="AZ1783" i="1"/>
  <c r="AZ1753" i="1"/>
  <c r="AZ1719" i="1"/>
  <c r="AZ1688" i="1"/>
  <c r="AZ1661" i="1"/>
  <c r="AZ1632" i="1"/>
  <c r="AZ1603" i="1"/>
  <c r="AZ1576" i="1"/>
  <c r="AZ1547" i="1"/>
  <c r="AZ1517" i="1"/>
  <c r="AZ1491" i="1"/>
  <c r="AZ1469" i="1"/>
  <c r="AZ1449" i="1"/>
  <c r="AZ1429" i="1"/>
  <c r="AZ1411" i="1"/>
  <c r="AZ1392" i="1"/>
  <c r="AZ1373" i="1"/>
  <c r="AZ1355" i="1"/>
  <c r="AZ1334" i="1"/>
  <c r="AZ1315" i="1"/>
  <c r="AZ1301" i="1"/>
  <c r="AZ1286" i="1"/>
  <c r="AZ1271" i="1"/>
  <c r="AZ1257" i="1"/>
  <c r="AZ1243" i="1"/>
  <c r="AZ1229" i="1"/>
  <c r="AZ1215" i="1"/>
  <c r="AZ1200" i="1"/>
  <c r="AZ1185" i="1"/>
  <c r="AZ1173" i="1"/>
  <c r="AZ1158" i="1"/>
  <c r="AZ1143" i="1"/>
  <c r="AZ1129" i="1"/>
  <c r="AZ1115" i="1"/>
  <c r="AZ1102" i="1"/>
  <c r="AZ1092" i="1"/>
  <c r="AZ1081" i="1"/>
  <c r="AZ1070" i="1"/>
  <c r="AZ1061" i="1"/>
  <c r="AZ1052" i="1"/>
  <c r="AZ1042" i="1"/>
  <c r="AZ1033" i="1"/>
  <c r="AZ1024" i="1"/>
  <c r="AZ1015" i="1"/>
  <c r="AZ1006" i="1"/>
  <c r="AZ997" i="1"/>
  <c r="AZ988" i="1"/>
  <c r="AZ978" i="1"/>
  <c r="AZ969" i="1"/>
  <c r="AZ960" i="1"/>
  <c r="AZ951" i="1"/>
  <c r="AZ943" i="1"/>
  <c r="AZ935" i="1"/>
  <c r="AZ927" i="1"/>
  <c r="AZ919" i="1"/>
  <c r="AZ911" i="1"/>
  <c r="AZ903" i="1"/>
  <c r="AZ895" i="1"/>
  <c r="AZ887" i="1"/>
  <c r="AZ879" i="1"/>
  <c r="AZ871" i="1"/>
  <c r="AZ863" i="1"/>
  <c r="AZ855" i="1"/>
  <c r="AZ847" i="1"/>
  <c r="AZ839" i="1"/>
  <c r="AZ831" i="1"/>
  <c r="AZ823" i="1"/>
  <c r="AZ815" i="1"/>
  <c r="AZ807" i="1"/>
  <c r="AZ799" i="1"/>
  <c r="AZ791" i="1"/>
  <c r="AZ783" i="1"/>
  <c r="AZ775" i="1"/>
  <c r="AZ767" i="1"/>
  <c r="AZ759" i="1"/>
  <c r="AZ751" i="1"/>
  <c r="AZ743" i="1"/>
  <c r="AZ1849" i="1"/>
  <c r="AZ1809" i="1"/>
  <c r="AZ1777" i="1"/>
  <c r="AZ1744" i="1"/>
  <c r="AZ1710" i="1"/>
  <c r="AZ1683" i="1"/>
  <c r="AZ1653" i="1"/>
  <c r="AZ1624" i="1"/>
  <c r="AZ1597" i="1"/>
  <c r="AZ1568" i="1"/>
  <c r="AZ1539" i="1"/>
  <c r="AZ1512" i="1"/>
  <c r="AZ1483" i="1"/>
  <c r="AZ1462" i="1"/>
  <c r="AZ1443" i="1"/>
  <c r="AZ1427" i="1"/>
  <c r="AZ1406" i="1"/>
  <c r="AZ1387" i="1"/>
  <c r="AZ1368" i="1"/>
  <c r="AZ1349" i="1"/>
  <c r="AZ1331" i="1"/>
  <c r="AZ1312" i="1"/>
  <c r="AZ1296" i="1"/>
  <c r="AZ1281" i="1"/>
  <c r="AZ1269" i="1"/>
  <c r="AZ1254" i="1"/>
  <c r="AZ1239" i="1"/>
  <c r="AZ1225" i="1"/>
  <c r="AZ1211" i="1"/>
  <c r="AZ1197" i="1"/>
  <c r="AZ1183" i="1"/>
  <c r="AZ1168" i="1"/>
  <c r="AZ1153" i="1"/>
  <c r="AZ1141" i="1"/>
  <c r="AZ1126" i="1"/>
  <c r="AZ1111" i="1"/>
  <c r="AZ1100" i="1"/>
  <c r="AZ1089" i="1"/>
  <c r="AZ1078" i="1"/>
  <c r="AZ1068" i="1"/>
  <c r="AZ1058" i="1"/>
  <c r="AZ1049" i="1"/>
  <c r="AZ1040" i="1"/>
  <c r="AZ1031" i="1"/>
  <c r="AZ1022" i="1"/>
  <c r="AZ1013" i="1"/>
  <c r="AZ1004" i="1"/>
  <c r="AZ994" i="1"/>
  <c r="AZ985" i="1"/>
  <c r="AZ976" i="1"/>
  <c r="AZ967" i="1"/>
  <c r="AZ958" i="1"/>
  <c r="AZ949" i="1"/>
  <c r="AZ941" i="1"/>
  <c r="AZ933" i="1"/>
  <c r="AZ925" i="1"/>
  <c r="AZ917" i="1"/>
  <c r="AZ909" i="1"/>
  <c r="AZ901" i="1"/>
  <c r="AZ893" i="1"/>
  <c r="AZ885" i="1"/>
  <c r="AZ877" i="1"/>
  <c r="AZ869" i="1"/>
  <c r="AZ861" i="1"/>
  <c r="AZ853" i="1"/>
  <c r="AZ845" i="1"/>
  <c r="AZ837" i="1"/>
  <c r="AZ829" i="1"/>
  <c r="AZ821" i="1"/>
  <c r="AZ813" i="1"/>
  <c r="AZ805" i="1"/>
  <c r="AZ797" i="1"/>
  <c r="AZ1795" i="1"/>
  <c r="AZ1716" i="1"/>
  <c r="AZ1656" i="1"/>
  <c r="AZ1600" i="1"/>
  <c r="AZ1544" i="1"/>
  <c r="AZ1485" i="1"/>
  <c r="AZ1448" i="1"/>
  <c r="AZ1408" i="1"/>
  <c r="AZ1371" i="1"/>
  <c r="AZ1333" i="1"/>
  <c r="AZ1297" i="1"/>
  <c r="AZ1270" i="1"/>
  <c r="AZ1241" i="1"/>
  <c r="AZ1213" i="1"/>
  <c r="AZ1184" i="1"/>
  <c r="AZ1157" i="1"/>
  <c r="AZ1127" i="1"/>
  <c r="AZ1101" i="1"/>
  <c r="AZ1080" i="1"/>
  <c r="AZ1060" i="1"/>
  <c r="AZ1041" i="1"/>
  <c r="AZ1023" i="1"/>
  <c r="AZ1780" i="1"/>
  <c r="AZ1707" i="1"/>
  <c r="AZ1651" i="1"/>
  <c r="AZ1592" i="1"/>
  <c r="AZ1536" i="1"/>
  <c r="AZ1480" i="1"/>
  <c r="AZ1441" i="1"/>
  <c r="AZ1405" i="1"/>
  <c r="AZ1365" i="1"/>
  <c r="AZ1328" i="1"/>
  <c r="AZ1295" i="1"/>
  <c r="AZ1265" i="1"/>
  <c r="AZ1238" i="1"/>
  <c r="AZ1209" i="1"/>
  <c r="AZ1181" i="1"/>
  <c r="AZ1152" i="1"/>
  <c r="AZ1125" i="1"/>
  <c r="AZ1098" i="1"/>
  <c r="AZ1077" i="1"/>
  <c r="AZ1057" i="1"/>
  <c r="AZ1039" i="1"/>
  <c r="AZ1021" i="1"/>
  <c r="AZ1002" i="1"/>
  <c r="AZ984" i="1"/>
  <c r="AZ966" i="1"/>
  <c r="AZ948" i="1"/>
  <c r="AZ932" i="1"/>
  <c r="AZ916" i="1"/>
  <c r="AZ900" i="1"/>
  <c r="AZ884" i="1"/>
  <c r="AZ868" i="1"/>
  <c r="AZ852" i="1"/>
  <c r="AZ836" i="1"/>
  <c r="AZ820" i="1"/>
  <c r="AZ804" i="1"/>
  <c r="AZ789" i="1"/>
  <c r="AZ777" i="1"/>
  <c r="AZ764" i="1"/>
  <c r="AZ750" i="1"/>
  <c r="AZ738" i="1"/>
  <c r="AZ727" i="1"/>
  <c r="AZ717" i="1"/>
  <c r="AZ708" i="1"/>
  <c r="AZ698" i="1"/>
  <c r="AZ689" i="1"/>
  <c r="AZ680" i="1"/>
  <c r="AZ671" i="1"/>
  <c r="AZ662" i="1"/>
  <c r="AZ653" i="1"/>
  <c r="AZ644" i="1"/>
  <c r="AZ634" i="1"/>
  <c r="AZ625" i="1"/>
  <c r="AZ616" i="1"/>
  <c r="AZ607" i="1"/>
  <c r="AZ598" i="1"/>
  <c r="AZ589" i="1"/>
  <c r="AZ580" i="1"/>
  <c r="AZ570" i="1"/>
  <c r="AZ561" i="1"/>
  <c r="AZ552" i="1"/>
  <c r="AZ543" i="1"/>
  <c r="AZ534" i="1"/>
  <c r="AZ525" i="1"/>
  <c r="AZ516" i="1"/>
  <c r="AZ506" i="1"/>
  <c r="AZ497" i="1"/>
  <c r="AZ488" i="1"/>
  <c r="AZ479" i="1"/>
  <c r="AZ470" i="1"/>
  <c r="AZ461" i="1"/>
  <c r="AZ453" i="1"/>
  <c r="AZ445" i="1"/>
  <c r="AZ437" i="1"/>
  <c r="AZ429" i="1"/>
  <c r="AZ421" i="1"/>
  <c r="AZ413" i="1"/>
  <c r="AZ405" i="1"/>
  <c r="AZ397" i="1"/>
  <c r="AZ389" i="1"/>
  <c r="AZ381" i="1"/>
  <c r="AZ373" i="1"/>
  <c r="AZ365" i="1"/>
  <c r="AZ357" i="1"/>
  <c r="AZ349" i="1"/>
  <c r="AZ341" i="1"/>
  <c r="AZ333" i="1"/>
  <c r="AZ1764" i="1"/>
  <c r="AZ1696" i="1"/>
  <c r="AZ1640" i="1"/>
  <c r="AZ1581" i="1"/>
  <c r="AZ1525" i="1"/>
  <c r="AZ1472" i="1"/>
  <c r="AZ1435" i="1"/>
  <c r="AZ1397" i="1"/>
  <c r="AZ1357" i="1"/>
  <c r="AZ1321" i="1"/>
  <c r="AZ1289" i="1"/>
  <c r="AZ1261" i="1"/>
  <c r="AZ1232" i="1"/>
  <c r="AZ1205" i="1"/>
  <c r="AZ1175" i="1"/>
  <c r="AZ1147" i="1"/>
  <c r="AZ1119" i="1"/>
  <c r="AZ1094" i="1"/>
  <c r="AZ1073" i="1"/>
  <c r="AZ1054" i="1"/>
  <c r="AZ1036" i="1"/>
  <c r="AZ1017" i="1"/>
  <c r="AZ999" i="1"/>
  <c r="AZ981" i="1"/>
  <c r="AZ962" i="1"/>
  <c r="AZ945" i="1"/>
  <c r="AZ929" i="1"/>
  <c r="AZ913" i="1"/>
  <c r="AZ897" i="1"/>
  <c r="AZ881" i="1"/>
  <c r="AZ865" i="1"/>
  <c r="AZ849" i="1"/>
  <c r="AZ833" i="1"/>
  <c r="AZ817" i="1"/>
  <c r="AZ801" i="1"/>
  <c r="AZ786" i="1"/>
  <c r="AZ773" i="1"/>
  <c r="AZ761" i="1"/>
  <c r="AZ748" i="1"/>
  <c r="AZ735" i="1"/>
  <c r="AZ725" i="1"/>
  <c r="AZ714" i="1"/>
  <c r="AZ705" i="1"/>
  <c r="AZ696" i="1"/>
  <c r="AZ687" i="1"/>
  <c r="AZ678" i="1"/>
  <c r="AZ669" i="1"/>
  <c r="AZ660" i="1"/>
  <c r="AZ650" i="1"/>
  <c r="AZ641" i="1"/>
  <c r="AZ632" i="1"/>
  <c r="AZ623" i="1"/>
  <c r="AZ614" i="1"/>
  <c r="AZ605" i="1"/>
  <c r="AZ596" i="1"/>
  <c r="AZ586" i="1"/>
  <c r="AZ577" i="1"/>
  <c r="AZ568" i="1"/>
  <c r="AZ559" i="1"/>
  <c r="AZ550" i="1"/>
  <c r="AZ541" i="1"/>
  <c r="AZ532" i="1"/>
  <c r="AZ522" i="1"/>
  <c r="AZ1855" i="1"/>
  <c r="AZ1746" i="1"/>
  <c r="AZ1685" i="1"/>
  <c r="AZ1629" i="1"/>
  <c r="AZ1571" i="1"/>
  <c r="AZ1515" i="1"/>
  <c r="AZ1464" i="1"/>
  <c r="AZ1428" i="1"/>
  <c r="AZ1389" i="1"/>
  <c r="AZ1352" i="1"/>
  <c r="AZ1313" i="1"/>
  <c r="AZ1285" i="1"/>
  <c r="AZ1255" i="1"/>
  <c r="AZ1227" i="1"/>
  <c r="AZ1199" i="1"/>
  <c r="AZ1169" i="1"/>
  <c r="AZ1142" i="1"/>
  <c r="AZ1113" i="1"/>
  <c r="AZ1090" i="1"/>
  <c r="AZ1069" i="1"/>
  <c r="AZ1050" i="1"/>
  <c r="AZ1032" i="1"/>
  <c r="AZ1014" i="1"/>
  <c r="AZ996" i="1"/>
  <c r="AZ977" i="1"/>
  <c r="AZ959" i="1"/>
  <c r="AZ942" i="1"/>
  <c r="AZ926" i="1"/>
  <c r="AZ910" i="1"/>
  <c r="AZ894" i="1"/>
  <c r="AZ878" i="1"/>
  <c r="AZ862" i="1"/>
  <c r="AZ846" i="1"/>
  <c r="AZ830" i="1"/>
  <c r="AZ814" i="1"/>
  <c r="AZ798" i="1"/>
  <c r="AZ785" i="1"/>
  <c r="AZ772" i="1"/>
  <c r="AZ758" i="1"/>
  <c r="AZ746" i="1"/>
  <c r="AZ734" i="1"/>
  <c r="AZ724" i="1"/>
  <c r="AZ713" i="1"/>
  <c r="AZ704" i="1"/>
  <c r="AZ695" i="1"/>
  <c r="AZ686" i="1"/>
  <c r="AZ677" i="1"/>
  <c r="AZ668" i="1"/>
  <c r="AZ658" i="1"/>
  <c r="AZ649" i="1"/>
  <c r="AZ640" i="1"/>
  <c r="AZ631" i="1"/>
  <c r="AZ622" i="1"/>
  <c r="AZ613" i="1"/>
  <c r="AZ604" i="1"/>
  <c r="AZ594" i="1"/>
  <c r="AZ585" i="1"/>
  <c r="AZ576" i="1"/>
  <c r="AZ567" i="1"/>
  <c r="AZ558" i="1"/>
  <c r="AZ549" i="1"/>
  <c r="AZ540" i="1"/>
  <c r="AZ530" i="1"/>
  <c r="AZ521" i="1"/>
  <c r="AZ512" i="1"/>
  <c r="AZ503" i="1"/>
  <c r="AZ494" i="1"/>
  <c r="AZ485" i="1"/>
  <c r="AZ476" i="1"/>
  <c r="AZ466" i="1"/>
  <c r="AZ458" i="1"/>
  <c r="AZ450" i="1"/>
  <c r="AZ442" i="1"/>
  <c r="AZ434" i="1"/>
  <c r="AZ426" i="1"/>
  <c r="AZ418" i="1"/>
  <c r="AZ410" i="1"/>
  <c r="AZ402" i="1"/>
  <c r="AZ394" i="1"/>
  <c r="AZ386" i="1"/>
  <c r="AZ378" i="1"/>
  <c r="AZ370" i="1"/>
  <c r="AZ362" i="1"/>
  <c r="AZ354" i="1"/>
  <c r="AZ346" i="1"/>
  <c r="AZ338" i="1"/>
  <c r="AZ330" i="1"/>
  <c r="AZ322" i="1"/>
  <c r="AZ314" i="1"/>
  <c r="AZ306" i="1"/>
  <c r="AZ298" i="1"/>
  <c r="AZ290" i="1"/>
  <c r="AZ282" i="1"/>
  <c r="AZ1843" i="1"/>
  <c r="AZ1740" i="1"/>
  <c r="AZ1677" i="1"/>
  <c r="AZ1621" i="1"/>
  <c r="AZ1565" i="1"/>
  <c r="AZ1507" i="1"/>
  <c r="AZ1461" i="1"/>
  <c r="AZ1421" i="1"/>
  <c r="AZ1385" i="1"/>
  <c r="AZ1347" i="1"/>
  <c r="AZ1310" i="1"/>
  <c r="AZ1280" i="1"/>
  <c r="AZ1253" i="1"/>
  <c r="AZ1223" i="1"/>
  <c r="AZ1195" i="1"/>
  <c r="AZ1167" i="1"/>
  <c r="AZ1137" i="1"/>
  <c r="AZ1110" i="1"/>
  <c r="AZ1088" i="1"/>
  <c r="AZ1066" i="1"/>
  <c r="AZ1048" i="1"/>
  <c r="AZ1030" i="1"/>
  <c r="AZ1012" i="1"/>
  <c r="AZ993" i="1"/>
  <c r="AZ975" i="1"/>
  <c r="AZ957" i="1"/>
  <c r="AZ940" i="1"/>
  <c r="AZ924" i="1"/>
  <c r="AZ908" i="1"/>
  <c r="AZ892" i="1"/>
  <c r="AZ876" i="1"/>
  <c r="AZ860" i="1"/>
  <c r="AZ844" i="1"/>
  <c r="AZ828" i="1"/>
  <c r="AZ812" i="1"/>
  <c r="AZ796" i="1"/>
  <c r="AZ782" i="1"/>
  <c r="AZ770" i="1"/>
  <c r="AZ757" i="1"/>
  <c r="AZ745" i="1"/>
  <c r="AZ733" i="1"/>
  <c r="AZ722" i="1"/>
  <c r="AZ712" i="1"/>
  <c r="AZ703" i="1"/>
  <c r="AZ694" i="1"/>
  <c r="AZ685" i="1"/>
  <c r="AZ676" i="1"/>
  <c r="AZ666" i="1"/>
  <c r="AZ657" i="1"/>
  <c r="AZ648" i="1"/>
  <c r="AZ639" i="1"/>
  <c r="AZ630" i="1"/>
  <c r="AZ621" i="1"/>
  <c r="AZ612" i="1"/>
  <c r="AZ602" i="1"/>
  <c r="AZ593" i="1"/>
  <c r="AZ584" i="1"/>
  <c r="AZ575" i="1"/>
  <c r="AZ566" i="1"/>
  <c r="AZ557" i="1"/>
  <c r="AZ548" i="1"/>
  <c r="AZ538" i="1"/>
  <c r="AZ529" i="1"/>
  <c r="AZ520" i="1"/>
  <c r="AZ511" i="1"/>
  <c r="AZ502" i="1"/>
  <c r="AZ493" i="1"/>
  <c r="AZ484" i="1"/>
  <c r="AZ474" i="1"/>
  <c r="AZ465" i="1"/>
  <c r="AZ457" i="1"/>
  <c r="AZ449" i="1"/>
  <c r="AZ441" i="1"/>
  <c r="AZ433" i="1"/>
  <c r="AZ425" i="1"/>
  <c r="AZ417" i="1"/>
  <c r="AZ409" i="1"/>
  <c r="AZ401" i="1"/>
  <c r="AZ393" i="1"/>
  <c r="AZ385" i="1"/>
  <c r="AZ377" i="1"/>
  <c r="AZ369" i="1"/>
  <c r="AZ361" i="1"/>
  <c r="AZ353" i="1"/>
  <c r="AZ345" i="1"/>
  <c r="AZ1816" i="1"/>
  <c r="AZ1731" i="1"/>
  <c r="AZ1672" i="1"/>
  <c r="AZ1613" i="1"/>
  <c r="AZ1557" i="1"/>
  <c r="AZ1501" i="1"/>
  <c r="AZ1456" i="1"/>
  <c r="AZ1419" i="1"/>
  <c r="AZ1379" i="1"/>
  <c r="AZ1342" i="1"/>
  <c r="AZ1305" i="1"/>
  <c r="AZ1277" i="1"/>
  <c r="AZ1248" i="1"/>
  <c r="AZ1221" i="1"/>
  <c r="AZ1191" i="1"/>
  <c r="AZ1163" i="1"/>
  <c r="AZ1135" i="1"/>
  <c r="AZ1106" i="1"/>
  <c r="AZ1085" i="1"/>
  <c r="AZ1064" i="1"/>
  <c r="AZ1046" i="1"/>
  <c r="AZ1028" i="1"/>
  <c r="AZ1009" i="1"/>
  <c r="AZ991" i="1"/>
  <c r="AZ973" i="1"/>
  <c r="AZ954" i="1"/>
  <c r="AZ938" i="1"/>
  <c r="AZ922" i="1"/>
  <c r="AZ906" i="1"/>
  <c r="AZ890" i="1"/>
  <c r="AZ874" i="1"/>
  <c r="AZ858" i="1"/>
  <c r="AZ842" i="1"/>
  <c r="AZ826" i="1"/>
  <c r="AZ810" i="1"/>
  <c r="AZ794" i="1"/>
  <c r="AZ781" i="1"/>
  <c r="AZ769" i="1"/>
  <c r="AZ756" i="1"/>
  <c r="AZ742" i="1"/>
  <c r="AZ732" i="1"/>
  <c r="AZ721" i="1"/>
  <c r="AZ711" i="1"/>
  <c r="AZ702" i="1"/>
  <c r="AZ693" i="1"/>
  <c r="AZ684" i="1"/>
  <c r="AZ674" i="1"/>
  <c r="AZ665" i="1"/>
  <c r="AZ656" i="1"/>
  <c r="AZ647" i="1"/>
  <c r="AZ638" i="1"/>
  <c r="AZ629" i="1"/>
  <c r="AZ620" i="1"/>
  <c r="AZ610" i="1"/>
  <c r="AZ601" i="1"/>
  <c r="AZ592" i="1"/>
  <c r="AZ583" i="1"/>
  <c r="AZ574" i="1"/>
  <c r="AZ565" i="1"/>
  <c r="AZ556" i="1"/>
  <c r="AZ546" i="1"/>
  <c r="AZ537" i="1"/>
  <c r="AZ528" i="1"/>
  <c r="AZ519" i="1"/>
  <c r="AZ510" i="1"/>
  <c r="AZ501" i="1"/>
  <c r="AZ492" i="1"/>
  <c r="AZ482" i="1"/>
  <c r="AZ473" i="1"/>
  <c r="AZ464" i="1"/>
  <c r="AZ456" i="1"/>
  <c r="AZ448" i="1"/>
  <c r="AZ128" i="1"/>
  <c r="AZ168" i="1"/>
  <c r="AZ216" i="1"/>
  <c r="AZ264" i="1"/>
  <c r="AZ317" i="1"/>
  <c r="AZ387" i="1"/>
  <c r="AZ469" i="1"/>
  <c r="AZ573" i="1"/>
  <c r="AZ697" i="1"/>
  <c r="AZ870" i="1"/>
  <c r="AZ914" i="1"/>
  <c r="AZ953" i="1"/>
  <c r="AZ1437" i="1"/>
  <c r="AZ85" i="1"/>
  <c r="AZ93" i="1"/>
  <c r="AZ98" i="1"/>
  <c r="AZ109" i="1"/>
  <c r="AZ117" i="1"/>
  <c r="AZ125" i="1"/>
  <c r="AZ133" i="1"/>
  <c r="AZ141" i="1"/>
  <c r="AZ149" i="1"/>
  <c r="AZ157" i="1"/>
  <c r="AZ165" i="1"/>
  <c r="AZ173" i="1"/>
  <c r="AZ181" i="1"/>
  <c r="AZ189" i="1"/>
  <c r="AZ197" i="1"/>
  <c r="AZ205" i="1"/>
  <c r="AZ213" i="1"/>
  <c r="AZ221" i="1"/>
  <c r="AZ229" i="1"/>
  <c r="AZ237" i="1"/>
  <c r="AZ245" i="1"/>
  <c r="AZ253" i="1"/>
  <c r="AZ261" i="1"/>
  <c r="AZ269" i="1"/>
  <c r="AZ277" i="1"/>
  <c r="AZ286" i="1"/>
  <c r="AZ295" i="1"/>
  <c r="AZ304" i="1"/>
  <c r="AZ313" i="1"/>
  <c r="AZ323" i="1"/>
  <c r="AZ332" i="1"/>
  <c r="AZ343" i="1"/>
  <c r="AZ356" i="1"/>
  <c r="AZ368" i="1"/>
  <c r="AZ382" i="1"/>
  <c r="AZ395" i="1"/>
  <c r="AZ407" i="1"/>
  <c r="AZ420" i="1"/>
  <c r="AZ432" i="1"/>
  <c r="AZ446" i="1"/>
  <c r="AZ462" i="1"/>
  <c r="AZ480" i="1"/>
  <c r="AZ498" i="1"/>
  <c r="AZ517" i="1"/>
  <c r="AZ542" i="1"/>
  <c r="AZ564" i="1"/>
  <c r="AZ590" i="1"/>
  <c r="AZ615" i="1"/>
  <c r="AZ637" i="1"/>
  <c r="AZ663" i="1"/>
  <c r="AZ688" i="1"/>
  <c r="AZ710" i="1"/>
  <c r="AZ740" i="1"/>
  <c r="AZ774" i="1"/>
  <c r="AZ809" i="1"/>
  <c r="AZ854" i="1"/>
  <c r="AZ898" i="1"/>
  <c r="AZ937" i="1"/>
  <c r="AZ986" i="1"/>
  <c r="AZ1045" i="1"/>
  <c r="AZ1133" i="1"/>
  <c r="AZ1247" i="1"/>
  <c r="AZ1377" i="1"/>
  <c r="AZ1555" i="1"/>
  <c r="AZ1806" i="1"/>
  <c r="CU184" i="1"/>
  <c r="CU203" i="1"/>
  <c r="CU202" i="1"/>
  <c r="CU189" i="1"/>
  <c r="CU204" i="1"/>
  <c r="CU178" i="1"/>
  <c r="CU193" i="1"/>
  <c r="CU205" i="1"/>
  <c r="CU179" i="1"/>
  <c r="CU194" i="1"/>
  <c r="CU206" i="1"/>
  <c r="CU180" i="1"/>
  <c r="CU195" i="1"/>
  <c r="CU210" i="1"/>
  <c r="CU55" i="1"/>
  <c r="CU88" i="1"/>
  <c r="CU67" i="1"/>
  <c r="CU106" i="1"/>
  <c r="CU8" i="1"/>
  <c r="CU35" i="1"/>
  <c r="CU105" i="1"/>
  <c r="CU165" i="1"/>
  <c r="CU56" i="1"/>
  <c r="CU36" i="1"/>
  <c r="CU129" i="1"/>
  <c r="DU16" i="1" s="1"/>
  <c r="CU166" i="1"/>
  <c r="CU57" i="1"/>
  <c r="CU122" i="1"/>
  <c r="DU7" i="1" s="1"/>
  <c r="CU167" i="1"/>
  <c r="CU83" i="1"/>
  <c r="CU91" i="1"/>
  <c r="CU64" i="1"/>
  <c r="CU3" i="1"/>
  <c r="CU11" i="1"/>
  <c r="CU20" i="1"/>
  <c r="CU29" i="1"/>
  <c r="CU38" i="1"/>
  <c r="CU47" i="1"/>
  <c r="CU98" i="1"/>
  <c r="CU111" i="1"/>
  <c r="CU123" i="1"/>
  <c r="DU8" i="1" s="1"/>
  <c r="CU131" i="1"/>
  <c r="DU18" i="1" s="1"/>
  <c r="CU139" i="1"/>
  <c r="DU15" i="1" s="1"/>
  <c r="CU152" i="1"/>
  <c r="CU160" i="1"/>
  <c r="CU168" i="1"/>
  <c r="CU90" i="1"/>
  <c r="CU28" i="1"/>
  <c r="CU159" i="1"/>
  <c r="CU84" i="1"/>
  <c r="CU76" i="1"/>
  <c r="CU65" i="1"/>
  <c r="CU4" i="1"/>
  <c r="CU12" i="1"/>
  <c r="CU21" i="1"/>
  <c r="CU30" i="1"/>
  <c r="CU39" i="1"/>
  <c r="CU48" i="1"/>
  <c r="CU99" i="1"/>
  <c r="CU112" i="1"/>
  <c r="CU124" i="1"/>
  <c r="DU9" i="1" s="1"/>
  <c r="CU132" i="1"/>
  <c r="DU19" i="1" s="1"/>
  <c r="CU145" i="1"/>
  <c r="CU153" i="1"/>
  <c r="CU161" i="1"/>
  <c r="CU169" i="1"/>
  <c r="CU120" i="1"/>
  <c r="DU4" i="1" s="1"/>
  <c r="CU69" i="1"/>
  <c r="CU27" i="1"/>
  <c r="CU137" i="1"/>
  <c r="DU5" i="1" s="1"/>
  <c r="CU130" i="1"/>
  <c r="DU17" i="1" s="1"/>
  <c r="CU85" i="1"/>
  <c r="CU72" i="1"/>
  <c r="CU59" i="1"/>
  <c r="CU5" i="1"/>
  <c r="CU13" i="1"/>
  <c r="CU22" i="1"/>
  <c r="CU31" i="1"/>
  <c r="CU40" i="1"/>
  <c r="CU49" i="1"/>
  <c r="CU100" i="1"/>
  <c r="CU113" i="1"/>
  <c r="CU125" i="1"/>
  <c r="DU11" i="1" s="1"/>
  <c r="CU133" i="1"/>
  <c r="DU20" i="1" s="1"/>
  <c r="CU146" i="1"/>
  <c r="CU154" i="1"/>
  <c r="CU162" i="1"/>
  <c r="CU170" i="1"/>
  <c r="CU16" i="1"/>
  <c r="CU44" i="1"/>
  <c r="CU128" i="1"/>
  <c r="DU14" i="1" s="1"/>
  <c r="CU157" i="1"/>
  <c r="CU89" i="1"/>
  <c r="CU17" i="1"/>
  <c r="CU96" i="1"/>
  <c r="CU121" i="1"/>
  <c r="DU6" i="1" s="1"/>
  <c r="CU158" i="1"/>
  <c r="CU10" i="1"/>
  <c r="CU37" i="1"/>
  <c r="CU46" i="1"/>
  <c r="CU97" i="1"/>
  <c r="CU107" i="1"/>
  <c r="CU138" i="1"/>
  <c r="DU10" i="1" s="1"/>
  <c r="CU86" i="1"/>
  <c r="CU71" i="1"/>
  <c r="CU60" i="1"/>
  <c r="CU6" i="1"/>
  <c r="CU14" i="1"/>
  <c r="CU23" i="1"/>
  <c r="CU32" i="1"/>
  <c r="CU41" i="1"/>
  <c r="CU50" i="1"/>
  <c r="CU101" i="1"/>
  <c r="CU114" i="1"/>
  <c r="CU126" i="1"/>
  <c r="DU12" i="1" s="1"/>
  <c r="CU134" i="1"/>
  <c r="DU21" i="1" s="1"/>
  <c r="CU147" i="1"/>
  <c r="CU155" i="1"/>
  <c r="CU163" i="1"/>
  <c r="CU171" i="1"/>
  <c r="CU26" i="1"/>
  <c r="CU95" i="1"/>
  <c r="CU136" i="1"/>
  <c r="CU149" i="1"/>
  <c r="CU81" i="1"/>
  <c r="CU9" i="1"/>
  <c r="CU45" i="1"/>
  <c r="CU150" i="1"/>
  <c r="CU82" i="1"/>
  <c r="CU63" i="1"/>
  <c r="CU18" i="1"/>
  <c r="CU151" i="1"/>
  <c r="CU87" i="1"/>
  <c r="CU68" i="1"/>
  <c r="CU61" i="1"/>
  <c r="CU7" i="1"/>
  <c r="CU15" i="1"/>
  <c r="CU25" i="1"/>
  <c r="CU34" i="1"/>
  <c r="CU43" i="1"/>
  <c r="CU94" i="1"/>
  <c r="CU104" i="1"/>
  <c r="CU119" i="1"/>
  <c r="DU3" i="1" s="1"/>
  <c r="CU127" i="1"/>
  <c r="DU13" i="1" s="1"/>
  <c r="CU135" i="1"/>
  <c r="DU22" i="1" s="1"/>
  <c r="CU148" i="1"/>
  <c r="CU156" i="1"/>
  <c r="CU164" i="1"/>
  <c r="CU172" i="1"/>
  <c r="AT973" i="1"/>
  <c r="AT974" i="1"/>
  <c r="AT975" i="1"/>
  <c r="AT976" i="1"/>
  <c r="AT977" i="1"/>
  <c r="AT978" i="1"/>
  <c r="AT979" i="1"/>
  <c r="AT980" i="1"/>
  <c r="AT981" i="1"/>
  <c r="AT982" i="1"/>
  <c r="AT983" i="1"/>
  <c r="AT984" i="1"/>
  <c r="AT985" i="1"/>
  <c r="AT986" i="1"/>
  <c r="AT987" i="1"/>
  <c r="AT988" i="1"/>
  <c r="AT989" i="1"/>
  <c r="AT990" i="1"/>
  <c r="AT991" i="1"/>
  <c r="AT992" i="1"/>
  <c r="AT993" i="1"/>
  <c r="AT994" i="1"/>
  <c r="AT995" i="1"/>
  <c r="AT996" i="1"/>
  <c r="AT997" i="1"/>
  <c r="AT998" i="1"/>
  <c r="AT999" i="1"/>
  <c r="AT1000" i="1"/>
  <c r="AT1001" i="1"/>
  <c r="AT1002" i="1"/>
  <c r="AT1003" i="1"/>
  <c r="AT1004" i="1"/>
  <c r="AT1005" i="1"/>
  <c r="AT1006" i="1"/>
  <c r="AT1007" i="1"/>
  <c r="AT1008" i="1"/>
  <c r="AT1009" i="1"/>
  <c r="AT1010" i="1"/>
  <c r="AT1011" i="1"/>
  <c r="AT1012" i="1"/>
  <c r="AT1013" i="1"/>
  <c r="AT1014" i="1"/>
  <c r="AT1015" i="1"/>
  <c r="AT1016" i="1"/>
  <c r="AT1017" i="1"/>
  <c r="AT1018" i="1"/>
  <c r="AT1019" i="1"/>
  <c r="AT1020" i="1"/>
  <c r="AT1021" i="1"/>
  <c r="AT1022" i="1"/>
  <c r="AT1023" i="1"/>
  <c r="AT1024" i="1"/>
  <c r="AT1025" i="1"/>
  <c r="AT1026" i="1"/>
  <c r="AT1027" i="1"/>
  <c r="AT1028" i="1"/>
  <c r="AT1029" i="1"/>
  <c r="AT1030" i="1"/>
  <c r="AT1031" i="1"/>
  <c r="AT1032" i="1"/>
  <c r="AT1033" i="1"/>
  <c r="AT1034" i="1"/>
  <c r="AT1035" i="1"/>
  <c r="AT1036" i="1"/>
  <c r="AT1037" i="1"/>
  <c r="AT1038" i="1"/>
  <c r="AT1039" i="1"/>
  <c r="AT1040" i="1"/>
  <c r="AT1041" i="1"/>
  <c r="AT1042" i="1"/>
  <c r="AT1043" i="1"/>
  <c r="AT1044" i="1"/>
  <c r="AT1045" i="1"/>
  <c r="AT1046" i="1"/>
  <c r="AT1047" i="1"/>
  <c r="AT1048" i="1"/>
  <c r="AT1049" i="1"/>
  <c r="AT1050" i="1"/>
  <c r="AT1051" i="1"/>
  <c r="AT1052" i="1"/>
  <c r="AT1053" i="1"/>
  <c r="AT1054" i="1"/>
  <c r="AT1055" i="1"/>
  <c r="AT1056" i="1"/>
  <c r="AT1057" i="1"/>
  <c r="AT1058" i="1"/>
  <c r="AT1059" i="1"/>
  <c r="AT1060" i="1"/>
  <c r="AT1061" i="1"/>
  <c r="AT1062" i="1"/>
  <c r="AT1063" i="1"/>
  <c r="AT1064" i="1"/>
  <c r="AT1065" i="1"/>
  <c r="AT1066" i="1"/>
  <c r="AT1067" i="1"/>
  <c r="AT1068" i="1"/>
  <c r="AT1069" i="1"/>
  <c r="AT1070" i="1"/>
  <c r="AT1071" i="1"/>
  <c r="AT1072" i="1"/>
  <c r="AT1073" i="1"/>
  <c r="AT1074" i="1"/>
  <c r="AT1075" i="1"/>
  <c r="AT1076" i="1"/>
  <c r="AT1077" i="1"/>
  <c r="AT1078" i="1"/>
  <c r="AT1079" i="1"/>
  <c r="AT1080" i="1"/>
  <c r="AT1081" i="1"/>
  <c r="AT1082" i="1"/>
  <c r="AT1083" i="1"/>
  <c r="AT1084" i="1"/>
  <c r="AT1085" i="1"/>
  <c r="AT1086" i="1"/>
  <c r="AT1087" i="1"/>
  <c r="AT1088" i="1"/>
  <c r="AT1089" i="1"/>
  <c r="AT1090" i="1"/>
  <c r="AT1091" i="1"/>
  <c r="AT1092" i="1"/>
  <c r="AT1093" i="1"/>
  <c r="AT1094" i="1"/>
  <c r="AT1095" i="1"/>
  <c r="AT1096" i="1"/>
  <c r="AT1097" i="1"/>
  <c r="AT1098" i="1"/>
  <c r="AT1099" i="1"/>
  <c r="AT1100" i="1"/>
  <c r="AT1101" i="1"/>
  <c r="AT1102" i="1"/>
  <c r="AT1103" i="1"/>
  <c r="AT1104" i="1"/>
  <c r="AT1105" i="1"/>
  <c r="AT1106" i="1"/>
  <c r="AT1107" i="1"/>
  <c r="AT1108" i="1"/>
  <c r="AT1109" i="1"/>
  <c r="AT1110" i="1"/>
  <c r="AT1111" i="1"/>
  <c r="AT1112" i="1"/>
  <c r="AT1113" i="1"/>
  <c r="AT1114" i="1"/>
  <c r="AT1115" i="1"/>
  <c r="AT1116" i="1"/>
  <c r="AT1117" i="1"/>
  <c r="AT1118" i="1"/>
  <c r="AT1119" i="1"/>
  <c r="AT1120" i="1"/>
  <c r="AT1121" i="1"/>
  <c r="AT1122" i="1"/>
  <c r="AT1123" i="1"/>
  <c r="AT1124" i="1"/>
  <c r="AT1125" i="1"/>
  <c r="AT1126" i="1"/>
  <c r="AT1127" i="1"/>
  <c r="AT1128" i="1"/>
  <c r="AT1129" i="1"/>
  <c r="AT1130" i="1"/>
  <c r="AT1131" i="1"/>
  <c r="AT1132" i="1"/>
  <c r="AT1133" i="1"/>
  <c r="AT1134" i="1"/>
  <c r="AT1135" i="1"/>
  <c r="AT1136" i="1"/>
  <c r="AT1137" i="1"/>
  <c r="AT1138" i="1"/>
  <c r="AT1139" i="1"/>
  <c r="AT1140" i="1"/>
  <c r="AT1141" i="1"/>
  <c r="AT1142" i="1"/>
  <c r="AT1143" i="1"/>
  <c r="AT1144" i="1"/>
  <c r="AT1145" i="1"/>
  <c r="AT1146" i="1"/>
  <c r="AT1147" i="1"/>
  <c r="AT1148" i="1"/>
  <c r="AT1149" i="1"/>
  <c r="AT1150" i="1"/>
  <c r="AT1151" i="1"/>
  <c r="AT1152" i="1"/>
  <c r="AT1153" i="1"/>
  <c r="AT1154" i="1"/>
  <c r="AT1155" i="1"/>
  <c r="AT1156" i="1"/>
  <c r="AT1157" i="1"/>
  <c r="AT1158" i="1"/>
  <c r="AT1159" i="1"/>
  <c r="AT1160" i="1"/>
  <c r="AT1161" i="1"/>
  <c r="AT1162" i="1"/>
  <c r="AT1163" i="1"/>
  <c r="AT1164" i="1"/>
  <c r="AT1165" i="1"/>
  <c r="AT1166" i="1"/>
  <c r="AT1167" i="1"/>
  <c r="AT1168" i="1"/>
  <c r="AT1169" i="1"/>
  <c r="AT1170" i="1"/>
  <c r="AT1171" i="1"/>
  <c r="AT1172" i="1"/>
  <c r="AT1173" i="1"/>
  <c r="AT1174" i="1"/>
  <c r="AT1175" i="1"/>
  <c r="AT1176" i="1"/>
  <c r="AT1177" i="1"/>
  <c r="AT1178" i="1"/>
  <c r="AT1179" i="1"/>
  <c r="AT1180" i="1"/>
  <c r="AT1181" i="1"/>
  <c r="AT1182" i="1"/>
  <c r="AT1183" i="1"/>
  <c r="AT1184" i="1"/>
  <c r="AT1185" i="1"/>
  <c r="AT1186" i="1"/>
  <c r="AT1187" i="1"/>
  <c r="AT1188" i="1"/>
  <c r="AT1189" i="1"/>
  <c r="AT1190" i="1"/>
  <c r="AT1191" i="1"/>
  <c r="AT1192" i="1"/>
  <c r="AT1193" i="1"/>
  <c r="AT1194" i="1"/>
  <c r="AT1195" i="1"/>
  <c r="AT1196" i="1"/>
  <c r="AT1197" i="1"/>
  <c r="AT1198" i="1"/>
  <c r="AT1199" i="1"/>
  <c r="AT1200" i="1"/>
  <c r="AT1201" i="1"/>
  <c r="AT1202" i="1"/>
  <c r="AT1203" i="1"/>
  <c r="AT1204" i="1"/>
  <c r="AT1205" i="1"/>
  <c r="AT1206" i="1"/>
  <c r="AT1207" i="1"/>
  <c r="AT1208" i="1"/>
  <c r="AT1209" i="1"/>
  <c r="AT1210" i="1"/>
  <c r="AT1211" i="1"/>
  <c r="AT1212" i="1"/>
  <c r="AT1213" i="1"/>
  <c r="AT1214" i="1"/>
  <c r="AT1215" i="1"/>
  <c r="AT1216" i="1"/>
  <c r="AT1217" i="1"/>
  <c r="AT1218" i="1"/>
  <c r="AT1219" i="1"/>
  <c r="AT1220" i="1"/>
  <c r="AT1221" i="1"/>
  <c r="AT1222" i="1"/>
  <c r="AT1223" i="1"/>
  <c r="AT1224" i="1"/>
  <c r="AT1225" i="1"/>
  <c r="AT1226" i="1"/>
  <c r="AT1227" i="1"/>
  <c r="AT1228" i="1"/>
  <c r="AT1229" i="1"/>
  <c r="AT1230" i="1"/>
  <c r="AT1231" i="1"/>
  <c r="AT1232" i="1"/>
  <c r="AT1233" i="1"/>
  <c r="AT1234" i="1"/>
  <c r="AT1235" i="1"/>
  <c r="AT1236" i="1"/>
  <c r="AT1237" i="1"/>
  <c r="AT1238" i="1"/>
  <c r="AT1239" i="1"/>
  <c r="AT1240" i="1"/>
  <c r="AT1241" i="1"/>
  <c r="AT1242" i="1"/>
  <c r="AT1243" i="1"/>
  <c r="AT1244" i="1"/>
  <c r="AT1245" i="1"/>
  <c r="AT1246" i="1"/>
  <c r="AT1247" i="1"/>
  <c r="AT1248" i="1"/>
  <c r="AT1249" i="1"/>
  <c r="AT1250" i="1"/>
  <c r="AT1251" i="1"/>
  <c r="AT1252" i="1"/>
  <c r="AT1253" i="1"/>
  <c r="AT1254" i="1"/>
  <c r="AT1255" i="1"/>
  <c r="AT1256" i="1"/>
  <c r="AT1257" i="1"/>
  <c r="AT1258" i="1"/>
  <c r="AT1259" i="1"/>
  <c r="AT1260" i="1"/>
  <c r="AT1261" i="1"/>
  <c r="AT1262" i="1"/>
  <c r="AT1263" i="1"/>
  <c r="AT1264" i="1"/>
  <c r="AT1265" i="1"/>
  <c r="AT1266" i="1"/>
  <c r="AT1267" i="1"/>
  <c r="AT1268" i="1"/>
  <c r="AT1269" i="1"/>
  <c r="AT1270" i="1"/>
  <c r="AT1271" i="1"/>
  <c r="AT1272" i="1"/>
  <c r="AT1273" i="1"/>
  <c r="AT1274" i="1"/>
  <c r="AT1275" i="1"/>
  <c r="AT1276" i="1"/>
  <c r="AT1277" i="1"/>
  <c r="AT1278" i="1"/>
  <c r="AT1279" i="1"/>
  <c r="AT1280" i="1"/>
  <c r="AT1281" i="1"/>
  <c r="AT1282" i="1"/>
  <c r="AT1283" i="1"/>
  <c r="AT1284" i="1"/>
  <c r="AT1285" i="1"/>
  <c r="AT1286" i="1"/>
  <c r="AT1287" i="1"/>
  <c r="AT1288" i="1"/>
  <c r="AT1289" i="1"/>
  <c r="AT1290" i="1"/>
  <c r="AT1291" i="1"/>
  <c r="AT1292" i="1"/>
  <c r="AT1293" i="1"/>
  <c r="AT1294" i="1"/>
  <c r="AT1295" i="1"/>
  <c r="AT1296" i="1"/>
  <c r="AT1297" i="1"/>
  <c r="AT1298" i="1"/>
  <c r="AT1299" i="1"/>
  <c r="AT1300" i="1"/>
  <c r="AT1301" i="1"/>
  <c r="AT1302" i="1"/>
  <c r="AT1303" i="1"/>
  <c r="AT1304" i="1"/>
  <c r="AT1305" i="1"/>
  <c r="AT1306" i="1"/>
  <c r="AT1307" i="1"/>
  <c r="AT1308" i="1"/>
  <c r="AT1309" i="1"/>
  <c r="AT1310" i="1"/>
  <c r="AT1311" i="1"/>
  <c r="AT1312" i="1"/>
  <c r="AT1313" i="1"/>
  <c r="AT1314" i="1"/>
  <c r="AT1315" i="1"/>
  <c r="AT1316" i="1"/>
  <c r="AT1317" i="1"/>
  <c r="AT1318" i="1"/>
  <c r="AT1319" i="1"/>
  <c r="AT1320" i="1"/>
  <c r="AT1321" i="1"/>
  <c r="AT1322" i="1"/>
  <c r="AT1323" i="1"/>
  <c r="AT1324" i="1"/>
  <c r="AT1325" i="1"/>
  <c r="AT1326" i="1"/>
  <c r="AT1327" i="1"/>
  <c r="AT1328" i="1"/>
  <c r="AT1329" i="1"/>
  <c r="AT1330" i="1"/>
  <c r="AT1331" i="1"/>
  <c r="AT1332" i="1"/>
  <c r="AT1333" i="1"/>
  <c r="AT1334" i="1"/>
  <c r="AT1335" i="1"/>
  <c r="AT1336" i="1"/>
  <c r="AT1337" i="1"/>
  <c r="AT1338" i="1"/>
  <c r="AT1339" i="1"/>
  <c r="AT1340" i="1"/>
  <c r="AT1341" i="1"/>
  <c r="AT1342" i="1"/>
  <c r="AT1343" i="1"/>
  <c r="AT1344" i="1"/>
  <c r="AT1345" i="1"/>
  <c r="AT1346" i="1"/>
  <c r="AT1347" i="1"/>
  <c r="AT1348" i="1"/>
  <c r="AT1349" i="1"/>
  <c r="AT1350" i="1"/>
  <c r="AT1351" i="1"/>
  <c r="AT1352" i="1"/>
  <c r="AT1353" i="1"/>
  <c r="AT1354" i="1"/>
  <c r="AT1355" i="1"/>
  <c r="AT1356" i="1"/>
  <c r="AT1357" i="1"/>
  <c r="AT1358" i="1"/>
  <c r="AT1359" i="1"/>
  <c r="AT1360" i="1"/>
  <c r="AT1361" i="1"/>
  <c r="AT1362" i="1"/>
  <c r="AT1363" i="1"/>
  <c r="AT1364" i="1"/>
  <c r="AT1365" i="1"/>
  <c r="AT1366" i="1"/>
  <c r="AT1367" i="1"/>
  <c r="AT1368" i="1"/>
  <c r="AT1369" i="1"/>
  <c r="AT1370" i="1"/>
  <c r="AT1371" i="1"/>
  <c r="AT1372" i="1"/>
  <c r="AT1373" i="1"/>
  <c r="AT1374" i="1"/>
  <c r="AT1375" i="1"/>
  <c r="AT1376" i="1"/>
  <c r="AT1377" i="1"/>
  <c r="AT1378" i="1"/>
  <c r="AT1379" i="1"/>
  <c r="AT1380" i="1"/>
  <c r="AT1381" i="1"/>
  <c r="AT1382" i="1"/>
  <c r="AT1383" i="1"/>
  <c r="AT1384" i="1"/>
  <c r="AT1385" i="1"/>
  <c r="AT1386" i="1"/>
  <c r="AT1387" i="1"/>
  <c r="AT1388" i="1"/>
  <c r="AT1389" i="1"/>
  <c r="AT1390" i="1"/>
  <c r="AT1391" i="1"/>
  <c r="AT1392" i="1"/>
  <c r="AT1393" i="1"/>
  <c r="AT1394" i="1"/>
  <c r="AT1395" i="1"/>
  <c r="AT1396" i="1"/>
  <c r="AT1397" i="1"/>
  <c r="AT1398" i="1"/>
  <c r="AT1399" i="1"/>
  <c r="AT1400" i="1"/>
  <c r="AT1401" i="1"/>
  <c r="AT1402" i="1"/>
  <c r="AT1403" i="1"/>
  <c r="AT1404" i="1"/>
  <c r="AT1405" i="1"/>
  <c r="AT1406" i="1"/>
  <c r="AT1407" i="1"/>
  <c r="AT1408" i="1"/>
  <c r="AT1409" i="1"/>
  <c r="AT1410" i="1"/>
  <c r="AT1411" i="1"/>
  <c r="AT1412" i="1"/>
  <c r="AT1413" i="1"/>
  <c r="AT1414" i="1"/>
  <c r="AT1415" i="1"/>
  <c r="AT1416" i="1"/>
  <c r="AT1417" i="1"/>
  <c r="AT1418" i="1"/>
  <c r="AT1419" i="1"/>
  <c r="AT1420" i="1"/>
  <c r="AT1421" i="1"/>
  <c r="AT1422" i="1"/>
  <c r="AT1423" i="1"/>
  <c r="AT1424" i="1"/>
  <c r="AT1425" i="1"/>
  <c r="AT1426" i="1"/>
  <c r="AT1427" i="1"/>
  <c r="AT1428" i="1"/>
  <c r="AT1429" i="1"/>
  <c r="AT1430" i="1"/>
  <c r="AT1431" i="1"/>
  <c r="AT1432" i="1"/>
  <c r="AT1433" i="1"/>
  <c r="AT1434" i="1"/>
  <c r="AT1435" i="1"/>
  <c r="AT1436" i="1"/>
  <c r="AT1437" i="1"/>
  <c r="AT1438" i="1"/>
  <c r="AT1439" i="1"/>
  <c r="AT1440" i="1"/>
  <c r="AT1441" i="1"/>
  <c r="AT1442" i="1"/>
  <c r="AT1443" i="1"/>
  <c r="AT1444" i="1"/>
  <c r="AT1445" i="1"/>
  <c r="AT1446" i="1"/>
  <c r="AT1447" i="1"/>
  <c r="AT1448" i="1"/>
  <c r="AT1449" i="1"/>
  <c r="AT1450" i="1"/>
  <c r="AT1451" i="1"/>
  <c r="AT1452" i="1"/>
  <c r="AT1453" i="1"/>
  <c r="AT1454" i="1"/>
  <c r="AT1455" i="1"/>
  <c r="AT1456" i="1"/>
  <c r="AT1457" i="1"/>
  <c r="AT1458" i="1"/>
  <c r="AT1459" i="1"/>
  <c r="AT1460" i="1"/>
  <c r="AT1461" i="1"/>
  <c r="AT1462" i="1"/>
  <c r="AT1463" i="1"/>
  <c r="AT1464" i="1"/>
  <c r="AT1465" i="1"/>
  <c r="AT1466" i="1"/>
  <c r="AT1467" i="1"/>
  <c r="AT1468" i="1"/>
  <c r="AT1469" i="1"/>
  <c r="AT1470" i="1"/>
  <c r="AT1471" i="1"/>
  <c r="AT1472" i="1"/>
  <c r="AT1473" i="1"/>
  <c r="AT1474" i="1"/>
  <c r="AT1475" i="1"/>
  <c r="AT1476" i="1"/>
  <c r="AT1477" i="1"/>
  <c r="AT1478" i="1"/>
  <c r="AT1479" i="1"/>
  <c r="AT1480" i="1"/>
  <c r="AT1481" i="1"/>
  <c r="AT1482" i="1"/>
  <c r="AT1483" i="1"/>
  <c r="AT1484" i="1"/>
  <c r="AT1485" i="1"/>
  <c r="AT1486" i="1"/>
  <c r="AT1487" i="1"/>
  <c r="AT1488" i="1"/>
  <c r="AT1489" i="1"/>
  <c r="AT1490" i="1"/>
  <c r="AT1491" i="1"/>
  <c r="AT1492" i="1"/>
  <c r="AT1493" i="1"/>
  <c r="AT1494" i="1"/>
  <c r="AT1495" i="1"/>
  <c r="AT1496" i="1"/>
  <c r="AT1497" i="1"/>
  <c r="AT1498" i="1"/>
  <c r="AT1499" i="1"/>
  <c r="AT1500" i="1"/>
  <c r="AT1501" i="1"/>
  <c r="AT1502" i="1"/>
  <c r="AT1503" i="1"/>
  <c r="AT1504" i="1"/>
  <c r="AT1505" i="1"/>
  <c r="AT1506" i="1"/>
  <c r="AT1507" i="1"/>
  <c r="AT1508" i="1"/>
  <c r="AT1509" i="1"/>
  <c r="AT1510" i="1"/>
  <c r="AT1511" i="1"/>
  <c r="AT1512" i="1"/>
  <c r="AT1513" i="1"/>
  <c r="AT1514" i="1"/>
  <c r="AT1515" i="1"/>
  <c r="AT1516" i="1"/>
  <c r="AT1517" i="1"/>
  <c r="AT1518" i="1"/>
  <c r="AT1519" i="1"/>
  <c r="AT1520" i="1"/>
  <c r="AT1521" i="1"/>
  <c r="AT1522" i="1"/>
  <c r="AT1523" i="1"/>
  <c r="AT1524" i="1"/>
  <c r="AT1525" i="1"/>
  <c r="AT1526" i="1"/>
  <c r="AT1527" i="1"/>
  <c r="AT1528" i="1"/>
  <c r="AT1529" i="1"/>
  <c r="AT1530" i="1"/>
  <c r="AT1531" i="1"/>
  <c r="AT1532" i="1"/>
  <c r="AT1533" i="1"/>
  <c r="AT1534" i="1"/>
  <c r="AT1535" i="1"/>
  <c r="AT1536" i="1"/>
  <c r="AT1537" i="1"/>
  <c r="AT1538" i="1"/>
  <c r="AT1539" i="1"/>
  <c r="AT1540" i="1"/>
  <c r="AT1541" i="1"/>
  <c r="AT1542" i="1"/>
  <c r="AT1543" i="1"/>
  <c r="AT1544" i="1"/>
  <c r="AT1545" i="1"/>
  <c r="AT1546" i="1"/>
  <c r="AT1547" i="1"/>
  <c r="AT1548" i="1"/>
  <c r="AT1549" i="1"/>
  <c r="AT1550" i="1"/>
  <c r="AT1551" i="1"/>
  <c r="AT1552" i="1"/>
  <c r="AT1553" i="1"/>
  <c r="AT1554" i="1"/>
  <c r="AT1555" i="1"/>
  <c r="AT1556" i="1"/>
  <c r="AT1557" i="1"/>
  <c r="AT1558" i="1"/>
  <c r="AT1559" i="1"/>
  <c r="AT1560" i="1"/>
  <c r="AT1561" i="1"/>
  <c r="AT1562" i="1"/>
  <c r="AT1563" i="1"/>
  <c r="AT1564" i="1"/>
  <c r="AT1565" i="1"/>
  <c r="AT1566" i="1"/>
  <c r="AT1567" i="1"/>
  <c r="AT1568" i="1"/>
  <c r="AT1569" i="1"/>
  <c r="AT1570" i="1"/>
  <c r="AT1571" i="1"/>
  <c r="AT1572" i="1"/>
  <c r="AT1573" i="1"/>
  <c r="AT1574" i="1"/>
  <c r="AT1575" i="1"/>
  <c r="AT1576" i="1"/>
  <c r="AT1577" i="1"/>
  <c r="AT1578" i="1"/>
  <c r="AT1579" i="1"/>
  <c r="AT1580" i="1"/>
  <c r="AT1581" i="1"/>
  <c r="AT1582" i="1"/>
  <c r="AT1583" i="1"/>
  <c r="AT1584" i="1"/>
  <c r="AT1585" i="1"/>
  <c r="AT1586" i="1"/>
  <c r="AT1587" i="1"/>
  <c r="AT1588" i="1"/>
  <c r="AT1589" i="1"/>
  <c r="AT1590" i="1"/>
  <c r="AT1591" i="1"/>
  <c r="AT1592" i="1"/>
  <c r="AT1593" i="1"/>
  <c r="AT1594" i="1"/>
  <c r="AT1595" i="1"/>
  <c r="AT1596" i="1"/>
  <c r="AT1597" i="1"/>
  <c r="AT1598" i="1"/>
  <c r="AT1599" i="1"/>
  <c r="AT1600" i="1"/>
  <c r="AT1601" i="1"/>
  <c r="AT1602" i="1"/>
  <c r="AT1603" i="1"/>
  <c r="AT1604" i="1"/>
  <c r="AT1605" i="1"/>
  <c r="AT1606" i="1"/>
  <c r="AT1607" i="1"/>
  <c r="AT1608" i="1"/>
  <c r="AT1609" i="1"/>
  <c r="AT1610" i="1"/>
  <c r="AT1611" i="1"/>
  <c r="AT1612" i="1"/>
  <c r="AT1613" i="1"/>
  <c r="AT1614" i="1"/>
  <c r="AT1615" i="1"/>
  <c r="AT1616" i="1"/>
  <c r="AT1617" i="1"/>
  <c r="AT1618" i="1"/>
  <c r="AT1619" i="1"/>
  <c r="AT1620" i="1"/>
  <c r="AT1621" i="1"/>
  <c r="AT1622" i="1"/>
  <c r="AT1623" i="1"/>
  <c r="AT1624" i="1"/>
  <c r="AT1625" i="1"/>
  <c r="AT1626" i="1"/>
  <c r="AT1627" i="1"/>
  <c r="AT1628" i="1"/>
  <c r="AT1629" i="1"/>
  <c r="AT1630" i="1"/>
  <c r="AT1631" i="1"/>
  <c r="AT1632" i="1"/>
  <c r="AT1633" i="1"/>
  <c r="AT1634" i="1"/>
  <c r="AT1635" i="1"/>
  <c r="AT1636" i="1"/>
  <c r="AT1637" i="1"/>
  <c r="AT1638" i="1"/>
  <c r="AT1639" i="1"/>
  <c r="AT1640" i="1"/>
  <c r="AT1641" i="1"/>
  <c r="AT1642" i="1"/>
  <c r="AT1643" i="1"/>
  <c r="AT1644" i="1"/>
  <c r="AT1645" i="1"/>
  <c r="AT1646" i="1"/>
  <c r="AT1647" i="1"/>
  <c r="AT1648" i="1"/>
  <c r="AT1649" i="1"/>
  <c r="AT1650" i="1"/>
  <c r="AT1651" i="1"/>
  <c r="AT1652" i="1"/>
  <c r="AT1653" i="1"/>
  <c r="AT1654" i="1"/>
  <c r="AT1655" i="1"/>
  <c r="AT1656" i="1"/>
  <c r="AT1657" i="1"/>
  <c r="AT1658" i="1"/>
  <c r="AT1659" i="1"/>
  <c r="AT1660" i="1"/>
  <c r="AT1661" i="1"/>
  <c r="AT1662" i="1"/>
  <c r="AT1663" i="1"/>
  <c r="AT1664" i="1"/>
  <c r="AT1665" i="1"/>
  <c r="AT1666" i="1"/>
  <c r="AT1667" i="1"/>
  <c r="AT1668" i="1"/>
  <c r="AT1669" i="1"/>
  <c r="AT1670" i="1"/>
  <c r="AT1671" i="1"/>
  <c r="AT1672" i="1"/>
  <c r="AT1673" i="1"/>
  <c r="AT1674" i="1"/>
  <c r="AT1675" i="1"/>
  <c r="AT1676" i="1"/>
  <c r="AT1677" i="1"/>
  <c r="AT1678" i="1"/>
  <c r="AT1679" i="1"/>
  <c r="AT1680" i="1"/>
  <c r="AT1681" i="1"/>
  <c r="AT1682" i="1"/>
  <c r="AT1683" i="1"/>
  <c r="AT1684" i="1"/>
  <c r="AT1685" i="1"/>
  <c r="AT1686" i="1"/>
  <c r="AT1687" i="1"/>
  <c r="AT1688" i="1"/>
  <c r="AT1689" i="1"/>
  <c r="AT1690" i="1"/>
  <c r="AT1691" i="1"/>
  <c r="AT1692" i="1"/>
  <c r="AT1693" i="1"/>
  <c r="AT1694" i="1"/>
  <c r="AT1695" i="1"/>
  <c r="AT1696" i="1"/>
  <c r="AT1697" i="1"/>
  <c r="AT1698" i="1"/>
  <c r="AT1699" i="1"/>
  <c r="AT1700" i="1"/>
  <c r="AT1701" i="1"/>
  <c r="AT1702" i="1"/>
  <c r="AT1703" i="1"/>
  <c r="AT1704" i="1"/>
  <c r="AT1705" i="1"/>
  <c r="AT1706" i="1"/>
  <c r="AT1707" i="1"/>
  <c r="AT1708" i="1"/>
  <c r="AT1709" i="1"/>
  <c r="AT1710" i="1"/>
  <c r="AT1711" i="1"/>
  <c r="AT1712" i="1"/>
  <c r="AT1713" i="1"/>
  <c r="AT1714" i="1"/>
  <c r="AT1715" i="1"/>
  <c r="AT1716" i="1"/>
  <c r="AT1717" i="1"/>
  <c r="AT1718" i="1"/>
  <c r="AT1719" i="1"/>
  <c r="AT1720" i="1"/>
  <c r="AT1721" i="1"/>
  <c r="AT1722" i="1"/>
  <c r="AT1723" i="1"/>
  <c r="AT1724" i="1"/>
  <c r="AT1725" i="1"/>
  <c r="AT1726" i="1"/>
  <c r="AT1727" i="1"/>
  <c r="AT1728" i="1"/>
  <c r="AT1729" i="1"/>
  <c r="AT1730" i="1"/>
  <c r="AT1731" i="1"/>
  <c r="AT1732" i="1"/>
  <c r="AT1733" i="1"/>
  <c r="AT1734" i="1"/>
  <c r="AT1735" i="1"/>
  <c r="AT1736" i="1"/>
  <c r="AT1737" i="1"/>
  <c r="AT1738" i="1"/>
  <c r="AT1739" i="1"/>
  <c r="AT1740" i="1"/>
  <c r="AT1741" i="1"/>
  <c r="AT1742" i="1"/>
  <c r="AT1743" i="1"/>
  <c r="AT1744" i="1"/>
  <c r="AT1745" i="1"/>
  <c r="AT1746" i="1"/>
  <c r="AT1747" i="1"/>
  <c r="AT1748" i="1"/>
  <c r="AT1749" i="1"/>
  <c r="AT1750" i="1"/>
  <c r="AT1751" i="1"/>
  <c r="AT1752" i="1"/>
  <c r="AT1753" i="1"/>
  <c r="AT1754" i="1"/>
  <c r="AT1755" i="1"/>
  <c r="AT1756" i="1"/>
  <c r="AT1757" i="1"/>
  <c r="AT1758" i="1"/>
  <c r="AT1759" i="1"/>
  <c r="AT1760" i="1"/>
  <c r="AT1761" i="1"/>
  <c r="AT1762" i="1"/>
  <c r="AT1763" i="1"/>
  <c r="AT1764" i="1"/>
  <c r="AT1765" i="1"/>
  <c r="AT1766" i="1"/>
  <c r="AT1767" i="1"/>
  <c r="AT1768" i="1"/>
  <c r="AT1769" i="1"/>
  <c r="AT1770" i="1"/>
  <c r="AT1771" i="1"/>
  <c r="AT1772" i="1"/>
  <c r="AT1773" i="1"/>
  <c r="AT1774" i="1"/>
  <c r="AT1775" i="1"/>
  <c r="AT1776" i="1"/>
  <c r="AT1777" i="1"/>
  <c r="AT1778" i="1"/>
  <c r="AT1779" i="1"/>
  <c r="AT1780" i="1"/>
  <c r="AT1781" i="1"/>
  <c r="AT1782" i="1"/>
  <c r="AT1783" i="1"/>
  <c r="AT1784" i="1"/>
  <c r="AT1785" i="1"/>
  <c r="AT1786" i="1"/>
  <c r="AT1787" i="1"/>
  <c r="AT1788" i="1"/>
  <c r="AT1789" i="1"/>
  <c r="AT1790" i="1"/>
  <c r="AT1791" i="1"/>
  <c r="AT1792" i="1"/>
  <c r="AT1793" i="1"/>
  <c r="AT1794" i="1"/>
  <c r="AT1795" i="1"/>
  <c r="AT1796" i="1"/>
  <c r="AT1797" i="1"/>
  <c r="AT1798" i="1"/>
  <c r="AT1799" i="1"/>
  <c r="AT1800" i="1"/>
  <c r="AT1801" i="1"/>
  <c r="AT1802" i="1"/>
  <c r="AT1803" i="1"/>
  <c r="AT1804" i="1"/>
  <c r="AT1805" i="1"/>
  <c r="AT1806" i="1"/>
  <c r="AT1807" i="1"/>
  <c r="AT1808" i="1"/>
  <c r="AT1809" i="1"/>
  <c r="AT1810" i="1"/>
  <c r="AT1811" i="1"/>
  <c r="AT1812" i="1"/>
  <c r="AT1813" i="1"/>
  <c r="AT1814" i="1"/>
  <c r="AT1815" i="1"/>
  <c r="AT1816" i="1"/>
  <c r="AT1817" i="1"/>
  <c r="AT1818" i="1"/>
  <c r="AT1819" i="1"/>
  <c r="AT1820" i="1"/>
  <c r="AT1821" i="1"/>
  <c r="AT1822" i="1"/>
  <c r="AT1823" i="1"/>
  <c r="AT1824" i="1"/>
  <c r="AT1825" i="1"/>
  <c r="AT1826" i="1"/>
  <c r="AT1827" i="1"/>
  <c r="AT1828" i="1"/>
  <c r="AT1829" i="1"/>
  <c r="AT1830" i="1"/>
  <c r="AT1831" i="1"/>
  <c r="AT1832" i="1"/>
  <c r="AT1833" i="1"/>
  <c r="AT1834" i="1"/>
  <c r="AT1835" i="1"/>
  <c r="AT1836" i="1"/>
  <c r="AT1837" i="1"/>
  <c r="AT1838" i="1"/>
  <c r="AT1839" i="1"/>
  <c r="AT1840" i="1"/>
  <c r="AT1841" i="1"/>
  <c r="AT1842" i="1"/>
  <c r="AT1843" i="1"/>
  <c r="AT1844" i="1"/>
  <c r="AT1845" i="1"/>
  <c r="AT1846" i="1"/>
  <c r="AT1847" i="1"/>
  <c r="AT1848" i="1"/>
  <c r="AT1849" i="1"/>
  <c r="AT1850" i="1"/>
  <c r="AT1851" i="1"/>
  <c r="AT1852" i="1"/>
  <c r="AT1853" i="1"/>
  <c r="AT1854" i="1"/>
  <c r="AT1855" i="1"/>
  <c r="AT1856" i="1"/>
  <c r="AT1857" i="1"/>
  <c r="AT1858" i="1"/>
  <c r="AT1859" i="1"/>
  <c r="AT1860" i="1"/>
  <c r="AT1861" i="1"/>
  <c r="AT1862" i="1"/>
  <c r="AT1863" i="1"/>
  <c r="CK778" i="1"/>
  <c r="CK431" i="1"/>
  <c r="CK430" i="1"/>
  <c r="CK429" i="1"/>
  <c r="CK428" i="1"/>
  <c r="CK427" i="1"/>
  <c r="CK426" i="1"/>
  <c r="CK425" i="1"/>
  <c r="CK424" i="1"/>
  <c r="CK423" i="1"/>
  <c r="CK422" i="1"/>
  <c r="CK421" i="1"/>
  <c r="CK420" i="1"/>
  <c r="CK419" i="1"/>
  <c r="CK418" i="1"/>
  <c r="CK417" i="1"/>
  <c r="CK416" i="1"/>
  <c r="CK415" i="1"/>
  <c r="CK414" i="1"/>
  <c r="CK413" i="1"/>
  <c r="CK412" i="1"/>
  <c r="CK411" i="1"/>
  <c r="CK410" i="1"/>
  <c r="CK409" i="1"/>
  <c r="CK408" i="1"/>
  <c r="CK407" i="1"/>
  <c r="CK406" i="1"/>
  <c r="CK405" i="1"/>
  <c r="CK404" i="1"/>
  <c r="CK403" i="1"/>
  <c r="CK402" i="1"/>
  <c r="CK401" i="1"/>
  <c r="CK400" i="1"/>
  <c r="CK399" i="1"/>
  <c r="CK398" i="1"/>
  <c r="CK397" i="1"/>
  <c r="CK396" i="1"/>
  <c r="CK395" i="1"/>
  <c r="CK394" i="1"/>
  <c r="CK393" i="1"/>
  <c r="CK392" i="1"/>
  <c r="CK391" i="1"/>
  <c r="CK390" i="1"/>
  <c r="CK389" i="1"/>
  <c r="CK388" i="1"/>
  <c r="CK387" i="1"/>
  <c r="CK386" i="1"/>
  <c r="CK385" i="1"/>
  <c r="CK384" i="1"/>
  <c r="CK383" i="1"/>
  <c r="CK382" i="1"/>
  <c r="CK381" i="1"/>
  <c r="CK380" i="1"/>
  <c r="CK379" i="1"/>
  <c r="CK378" i="1"/>
  <c r="CK377" i="1"/>
  <c r="CK376" i="1"/>
  <c r="CK375" i="1"/>
  <c r="CK374" i="1"/>
  <c r="CK373" i="1"/>
  <c r="CK372" i="1"/>
  <c r="CK371" i="1"/>
  <c r="CK370" i="1"/>
  <c r="CK369" i="1"/>
  <c r="CK368" i="1"/>
  <c r="CK367" i="1"/>
  <c r="CK366" i="1"/>
  <c r="CK365" i="1"/>
  <c r="CK364" i="1"/>
  <c r="CK363" i="1"/>
  <c r="CK362" i="1"/>
  <c r="CK361" i="1"/>
  <c r="CK360" i="1"/>
  <c r="CK359" i="1"/>
  <c r="CK358" i="1"/>
  <c r="CK357" i="1"/>
  <c r="CK356" i="1"/>
  <c r="CK355" i="1"/>
  <c r="CK354" i="1"/>
  <c r="CK353" i="1"/>
  <c r="CK352" i="1"/>
  <c r="CK351" i="1"/>
  <c r="CK350" i="1"/>
  <c r="CK349" i="1"/>
  <c r="CK348" i="1"/>
  <c r="CK347" i="1"/>
  <c r="CK346" i="1"/>
  <c r="CK345" i="1"/>
  <c r="CK344" i="1"/>
  <c r="CK343" i="1"/>
  <c r="CK342" i="1"/>
  <c r="CK341" i="1"/>
  <c r="CK340" i="1"/>
  <c r="CK339" i="1"/>
  <c r="CK338" i="1"/>
  <c r="CK337" i="1"/>
  <c r="CK336" i="1"/>
  <c r="CK335" i="1"/>
  <c r="CK334" i="1"/>
  <c r="CK333" i="1"/>
  <c r="CK332" i="1"/>
  <c r="CK331" i="1"/>
  <c r="CK330" i="1"/>
  <c r="CK329" i="1"/>
  <c r="CK328" i="1"/>
  <c r="CK327" i="1"/>
  <c r="CK326" i="1"/>
  <c r="CK325" i="1"/>
  <c r="CK324" i="1"/>
  <c r="CK323" i="1"/>
  <c r="CK322" i="1"/>
  <c r="CK321" i="1"/>
  <c r="CK320" i="1"/>
  <c r="CK319" i="1"/>
  <c r="CK318" i="1"/>
  <c r="CK317" i="1"/>
  <c r="CK316" i="1"/>
  <c r="CK315" i="1"/>
  <c r="CK314" i="1"/>
  <c r="CK313" i="1"/>
  <c r="CK312" i="1"/>
  <c r="CK311" i="1"/>
  <c r="CK310" i="1"/>
  <c r="CK309" i="1"/>
  <c r="CK308" i="1"/>
  <c r="CK307" i="1"/>
  <c r="CK306" i="1"/>
  <c r="CK305" i="1"/>
  <c r="CK304" i="1"/>
  <c r="CK303" i="1"/>
  <c r="CK302" i="1"/>
  <c r="CK301" i="1"/>
  <c r="CK300" i="1"/>
  <c r="CK299" i="1"/>
  <c r="CK298" i="1"/>
  <c r="CK297" i="1"/>
  <c r="CK296" i="1"/>
  <c r="CK295" i="1"/>
  <c r="CK294" i="1"/>
  <c r="CK293" i="1"/>
  <c r="CK292" i="1"/>
  <c r="CK291" i="1"/>
  <c r="CK290" i="1"/>
  <c r="CK289" i="1"/>
  <c r="CK288" i="1"/>
  <c r="CK287" i="1"/>
  <c r="CK286" i="1"/>
  <c r="CK285" i="1"/>
  <c r="CK284" i="1"/>
  <c r="CK283" i="1"/>
  <c r="CK282" i="1"/>
  <c r="CK281" i="1"/>
  <c r="CK280" i="1"/>
  <c r="CK279" i="1"/>
  <c r="CK278" i="1"/>
  <c r="CK277" i="1"/>
  <c r="CK276" i="1"/>
  <c r="CK275" i="1"/>
  <c r="CK274" i="1"/>
  <c r="CK273" i="1"/>
  <c r="CK272" i="1"/>
  <c r="CK271" i="1"/>
  <c r="CK270" i="1"/>
  <c r="CK269" i="1"/>
  <c r="CK268" i="1"/>
  <c r="CK267" i="1"/>
  <c r="CK266" i="1"/>
  <c r="CK265" i="1"/>
  <c r="CK264" i="1"/>
  <c r="CK263" i="1"/>
  <c r="CK262" i="1"/>
  <c r="CK261" i="1"/>
  <c r="CK260" i="1"/>
  <c r="CK259" i="1"/>
  <c r="CK258" i="1"/>
  <c r="CK257" i="1"/>
  <c r="CK256" i="1"/>
  <c r="CK255" i="1"/>
  <c r="CK254" i="1"/>
  <c r="CK253" i="1"/>
  <c r="CK252" i="1"/>
  <c r="CK251" i="1"/>
  <c r="CK250" i="1"/>
  <c r="CK249" i="1"/>
  <c r="CK248" i="1"/>
  <c r="CK247" i="1"/>
  <c r="CK246" i="1"/>
  <c r="CK245" i="1"/>
  <c r="CK244" i="1"/>
  <c r="CK243" i="1"/>
  <c r="CK242" i="1"/>
  <c r="CK241" i="1"/>
  <c r="CK240" i="1"/>
  <c r="CK239" i="1"/>
  <c r="CK238" i="1"/>
  <c r="CK237" i="1"/>
  <c r="CK236" i="1"/>
  <c r="CK235" i="1"/>
  <c r="CK234" i="1"/>
  <c r="CK233" i="1"/>
  <c r="CK232" i="1"/>
  <c r="CK231" i="1"/>
  <c r="CK230" i="1"/>
  <c r="CK229" i="1"/>
  <c r="CK228" i="1"/>
  <c r="CK227" i="1"/>
  <c r="CK226" i="1"/>
  <c r="CK225" i="1"/>
  <c r="CK224" i="1"/>
  <c r="CK223" i="1"/>
  <c r="CK222" i="1"/>
  <c r="CK221" i="1"/>
  <c r="CK220" i="1"/>
  <c r="CK219" i="1"/>
  <c r="CK218" i="1"/>
  <c r="CK217" i="1"/>
  <c r="CK216" i="1"/>
  <c r="CK215" i="1"/>
  <c r="CK214" i="1"/>
  <c r="CK213" i="1"/>
  <c r="CK212" i="1"/>
  <c r="CK211" i="1"/>
  <c r="CK210" i="1"/>
  <c r="CK209" i="1"/>
  <c r="CK208" i="1"/>
  <c r="CK207" i="1"/>
  <c r="CK206" i="1"/>
  <c r="CK205" i="1"/>
  <c r="CK204" i="1"/>
  <c r="CK203" i="1"/>
  <c r="CK202" i="1"/>
  <c r="CK201" i="1"/>
  <c r="CK200" i="1"/>
  <c r="CK199" i="1"/>
  <c r="CK198" i="1"/>
  <c r="CK197" i="1"/>
  <c r="CK196" i="1"/>
  <c r="CK195" i="1"/>
  <c r="CK194" i="1"/>
  <c r="CK193" i="1"/>
  <c r="CK192" i="1"/>
  <c r="CK191" i="1"/>
  <c r="CK190" i="1"/>
  <c r="CK189" i="1"/>
  <c r="CK188" i="1"/>
  <c r="CK187" i="1"/>
  <c r="CK186" i="1"/>
  <c r="CK185" i="1"/>
  <c r="CK184" i="1"/>
  <c r="CK183" i="1"/>
  <c r="CK182" i="1"/>
  <c r="CK181" i="1"/>
  <c r="CK180" i="1"/>
  <c r="CK179" i="1"/>
  <c r="CK178" i="1"/>
  <c r="CK177" i="1"/>
  <c r="CK176" i="1"/>
  <c r="CK175" i="1"/>
  <c r="CK174" i="1"/>
  <c r="CK173" i="1"/>
  <c r="CK172" i="1"/>
  <c r="CK171" i="1"/>
  <c r="CK170" i="1"/>
  <c r="CK169" i="1"/>
  <c r="CK168" i="1"/>
  <c r="CK167" i="1"/>
  <c r="CK166" i="1"/>
  <c r="CK165" i="1"/>
  <c r="CK164" i="1"/>
  <c r="CK163" i="1"/>
  <c r="CK162" i="1"/>
  <c r="CK161" i="1"/>
  <c r="CK160" i="1"/>
  <c r="CK159" i="1"/>
  <c r="CK158" i="1"/>
  <c r="CK157" i="1"/>
  <c r="CK156" i="1"/>
  <c r="CK155" i="1"/>
  <c r="CK154" i="1"/>
  <c r="CK153" i="1"/>
  <c r="CK152" i="1"/>
  <c r="CK151" i="1"/>
  <c r="CK150" i="1"/>
  <c r="CK149" i="1"/>
  <c r="CK148" i="1"/>
  <c r="CK147" i="1"/>
  <c r="CK146" i="1"/>
  <c r="CK145" i="1"/>
  <c r="CK144" i="1"/>
  <c r="CK143" i="1"/>
  <c r="CK142" i="1"/>
  <c r="CK141" i="1"/>
  <c r="CK140" i="1"/>
  <c r="CK139" i="1"/>
  <c r="CK138" i="1"/>
  <c r="CK137" i="1"/>
  <c r="CK136" i="1"/>
  <c r="CK135" i="1"/>
  <c r="CK134" i="1"/>
  <c r="CK133" i="1"/>
  <c r="CK132" i="1"/>
  <c r="CK131" i="1"/>
  <c r="CK130" i="1"/>
  <c r="CK129" i="1"/>
  <c r="CK128" i="1"/>
  <c r="CK127" i="1"/>
  <c r="CK126" i="1"/>
  <c r="CK125" i="1"/>
  <c r="CK124" i="1"/>
  <c r="CK123" i="1"/>
  <c r="CK122" i="1"/>
  <c r="CK121" i="1"/>
  <c r="CK120" i="1"/>
  <c r="CK119" i="1"/>
  <c r="CK118" i="1"/>
  <c r="CK117" i="1"/>
  <c r="CK116" i="1"/>
  <c r="CK115" i="1"/>
  <c r="CK114" i="1"/>
  <c r="CK113" i="1"/>
  <c r="CK112" i="1"/>
  <c r="CK111" i="1"/>
  <c r="CK110" i="1"/>
  <c r="CK109" i="1"/>
  <c r="CK108" i="1"/>
  <c r="CK107" i="1"/>
  <c r="CK106" i="1"/>
  <c r="CK105" i="1"/>
  <c r="CK104" i="1"/>
  <c r="CK103" i="1"/>
  <c r="CK102" i="1"/>
  <c r="CK101" i="1"/>
  <c r="CK100" i="1"/>
  <c r="CK99" i="1"/>
  <c r="CK98" i="1"/>
  <c r="CK97" i="1"/>
  <c r="CK96" i="1"/>
  <c r="CK95" i="1"/>
  <c r="CK94" i="1"/>
  <c r="CK93" i="1"/>
  <c r="CK92" i="1"/>
  <c r="CK91" i="1"/>
  <c r="CK90" i="1"/>
  <c r="CK89" i="1"/>
  <c r="CK88" i="1"/>
  <c r="CK87" i="1"/>
  <c r="CK86" i="1"/>
  <c r="AA20" i="1" l="1"/>
  <c r="Q20" i="1" s="1"/>
  <c r="AA19" i="1"/>
  <c r="Q19" i="1" s="1"/>
  <c r="AA18" i="1"/>
  <c r="Q18" i="1" s="1"/>
  <c r="AA17" i="1"/>
  <c r="Q17" i="1" s="1"/>
  <c r="AA16" i="1"/>
  <c r="Q16" i="1" s="1"/>
  <c r="AA15" i="1"/>
  <c r="Q15" i="1" s="1"/>
  <c r="AA14" i="1"/>
  <c r="Q14" i="1" s="1"/>
  <c r="AA13" i="1"/>
  <c r="Q13" i="1" s="1"/>
  <c r="AA12" i="1"/>
  <c r="Q12" i="1" s="1"/>
  <c r="AA11" i="1"/>
  <c r="AA10" i="1"/>
  <c r="AA9" i="1"/>
  <c r="AA8" i="1"/>
  <c r="DN127" i="1"/>
  <c r="DN126" i="1"/>
  <c r="DN125" i="1"/>
  <c r="DN124" i="1"/>
  <c r="DN123" i="1"/>
  <c r="DN122" i="1"/>
  <c r="DN121" i="1"/>
  <c r="DN120" i="1"/>
  <c r="DN119" i="1"/>
  <c r="DN118" i="1"/>
  <c r="DN117" i="1"/>
  <c r="DN116" i="1"/>
  <c r="DN115" i="1"/>
  <c r="DN114" i="1"/>
  <c r="DN113" i="1"/>
  <c r="DN112" i="1"/>
  <c r="DN111" i="1"/>
  <c r="DN110" i="1"/>
  <c r="DN109" i="1"/>
  <c r="DN108" i="1"/>
  <c r="DF108" i="1" s="1" a="1"/>
  <c r="DF108" i="1" s="1"/>
  <c r="DJ108" i="1" l="1"/>
  <c r="DK108" i="1"/>
  <c r="DE110" i="1" a="1"/>
  <c r="DE110" i="1" s="1"/>
  <c r="DD110" i="1" a="1"/>
  <c r="DD110" i="1" s="1"/>
  <c r="DC110" i="1" a="1"/>
  <c r="DC110" i="1" s="1"/>
  <c r="DB110" i="1" a="1"/>
  <c r="DB110" i="1" s="1"/>
  <c r="DH110" i="1" a="1"/>
  <c r="DH110" i="1" s="1"/>
  <c r="DA110" i="1" a="1"/>
  <c r="DA110" i="1" s="1"/>
  <c r="CZ110" i="1" a="1"/>
  <c r="CZ110" i="1" s="1"/>
  <c r="DG110" i="1" a="1"/>
  <c r="DG110" i="1" s="1"/>
  <c r="DF110" i="1" a="1"/>
  <c r="DF110" i="1" s="1"/>
  <c r="DI110" i="1" a="1"/>
  <c r="DI110" i="1" s="1"/>
  <c r="CY110" i="1" a="1"/>
  <c r="CY110" i="1" s="1"/>
  <c r="DE118" i="1" a="1"/>
  <c r="DE118" i="1" s="1"/>
  <c r="DI118" i="1" a="1"/>
  <c r="DI118" i="1" s="1"/>
  <c r="CY118" i="1" a="1"/>
  <c r="CY118" i="1" s="1"/>
  <c r="DC118" i="1" a="1"/>
  <c r="DC118" i="1" s="1"/>
  <c r="DB118" i="1" a="1"/>
  <c r="DB118" i="1" s="1"/>
  <c r="CZ118" i="1" a="1"/>
  <c r="CZ118" i="1" s="1"/>
  <c r="DA118" i="1" a="1"/>
  <c r="DA118" i="1" s="1"/>
  <c r="DH118" i="1" a="1"/>
  <c r="DH118" i="1" s="1"/>
  <c r="DG118" i="1" a="1"/>
  <c r="DG118" i="1" s="1"/>
  <c r="DF118" i="1" a="1"/>
  <c r="DF118" i="1" s="1"/>
  <c r="DD118" i="1" a="1"/>
  <c r="DD118" i="1" s="1"/>
  <c r="DE126" i="1" a="1"/>
  <c r="DE126" i="1" s="1"/>
  <c r="DC126" i="1" a="1"/>
  <c r="DC126" i="1" s="1"/>
  <c r="DB126" i="1" a="1"/>
  <c r="DB126" i="1" s="1"/>
  <c r="DH126" i="1" a="1"/>
  <c r="DH126" i="1" s="1"/>
  <c r="DA126" i="1" a="1"/>
  <c r="DA126" i="1" s="1"/>
  <c r="CZ126" i="1" a="1"/>
  <c r="CZ126" i="1" s="1"/>
  <c r="DG126" i="1" a="1"/>
  <c r="DG126" i="1" s="1"/>
  <c r="DF126" i="1" a="1"/>
  <c r="DF126" i="1" s="1"/>
  <c r="DI126" i="1" a="1"/>
  <c r="DI126" i="1" s="1"/>
  <c r="DD126" i="1" a="1"/>
  <c r="DD126" i="1" s="1"/>
  <c r="CY126" i="1" a="1"/>
  <c r="CY126" i="1" s="1"/>
  <c r="DB121" i="1" a="1"/>
  <c r="DB121" i="1" s="1"/>
  <c r="DA121" i="1" a="1"/>
  <c r="DA121" i="1" s="1"/>
  <c r="CZ121" i="1" a="1"/>
  <c r="CZ121" i="1" s="1"/>
  <c r="DH121" i="1" a="1"/>
  <c r="DH121" i="1" s="1"/>
  <c r="DG121" i="1" a="1"/>
  <c r="DG121" i="1" s="1"/>
  <c r="DE121" i="1" a="1"/>
  <c r="DE121" i="1" s="1"/>
  <c r="DF121" i="1" a="1"/>
  <c r="DF121" i="1" s="1"/>
  <c r="DD121" i="1" a="1"/>
  <c r="DD121" i="1" s="1"/>
  <c r="DI121" i="1" a="1"/>
  <c r="DI121" i="1" s="1"/>
  <c r="CY121" i="1" a="1"/>
  <c r="CY121" i="1" s="1"/>
  <c r="DC121" i="1" a="1"/>
  <c r="DC121" i="1" s="1"/>
  <c r="DI111" i="1" a="1"/>
  <c r="DI111" i="1" s="1"/>
  <c r="DD111" i="1" a="1"/>
  <c r="DD111" i="1" s="1"/>
  <c r="CY111" i="1" a="1"/>
  <c r="CY111" i="1" s="1"/>
  <c r="DB111" i="1" a="1"/>
  <c r="DB111" i="1" s="1"/>
  <c r="DA111" i="1" a="1"/>
  <c r="DA111" i="1" s="1"/>
  <c r="DH111" i="1" a="1"/>
  <c r="DH111" i="1" s="1"/>
  <c r="CZ111" i="1" a="1"/>
  <c r="CZ111" i="1" s="1"/>
  <c r="DG111" i="1" a="1"/>
  <c r="DG111" i="1" s="1"/>
  <c r="DF111" i="1" a="1"/>
  <c r="DF111" i="1" s="1"/>
  <c r="DE111" i="1" a="1"/>
  <c r="DE111" i="1" s="1"/>
  <c r="DC111" i="1" a="1"/>
  <c r="DC111" i="1" s="1"/>
  <c r="DI119" i="1" a="1"/>
  <c r="DI119" i="1" s="1"/>
  <c r="DD119" i="1" a="1"/>
  <c r="DD119" i="1" s="1"/>
  <c r="CY119" i="1" a="1"/>
  <c r="CY119" i="1" s="1"/>
  <c r="DC119" i="1" a="1"/>
  <c r="DC119" i="1" s="1"/>
  <c r="DB119" i="1" a="1"/>
  <c r="DB119" i="1" s="1"/>
  <c r="DA119" i="1" a="1"/>
  <c r="DA119" i="1" s="1"/>
  <c r="DG119" i="1" a="1"/>
  <c r="DG119" i="1" s="1"/>
  <c r="DF119" i="1" a="1"/>
  <c r="DF119" i="1" s="1"/>
  <c r="DH119" i="1" a="1"/>
  <c r="DH119" i="1" s="1"/>
  <c r="CZ119" i="1" a="1"/>
  <c r="CZ119" i="1" s="1"/>
  <c r="DE119" i="1" a="1"/>
  <c r="DE119" i="1" s="1"/>
  <c r="DI127" i="1" a="1"/>
  <c r="DI127" i="1" s="1"/>
  <c r="DD127" i="1" a="1"/>
  <c r="DD127" i="1" s="1"/>
  <c r="CY127" i="1" a="1"/>
  <c r="CY127" i="1" s="1"/>
  <c r="DB127" i="1" a="1"/>
  <c r="DB127" i="1" s="1"/>
  <c r="DA127" i="1" a="1"/>
  <c r="DA127" i="1" s="1"/>
  <c r="DG127" i="1" a="1"/>
  <c r="DG127" i="1" s="1"/>
  <c r="DF127" i="1" a="1"/>
  <c r="DF127" i="1" s="1"/>
  <c r="DH127" i="1" a="1"/>
  <c r="DH127" i="1" s="1"/>
  <c r="CZ127" i="1" a="1"/>
  <c r="CZ127" i="1" s="1"/>
  <c r="DE127" i="1" a="1"/>
  <c r="DE127" i="1" s="1"/>
  <c r="DC127" i="1" a="1"/>
  <c r="DC127" i="1" s="1"/>
  <c r="DC120" i="1" a="1"/>
  <c r="DC120" i="1" s="1"/>
  <c r="DH120" i="1" a="1"/>
  <c r="DH120" i="1" s="1"/>
  <c r="CZ120" i="1" a="1"/>
  <c r="CZ120" i="1" s="1"/>
  <c r="DG120" i="1" a="1"/>
  <c r="DG120" i="1" s="1"/>
  <c r="DF120" i="1" a="1"/>
  <c r="DF120" i="1" s="1"/>
  <c r="DE120" i="1" a="1"/>
  <c r="DE120" i="1" s="1"/>
  <c r="DI120" i="1" a="1"/>
  <c r="DI120" i="1" s="1"/>
  <c r="DD120" i="1" a="1"/>
  <c r="DD120" i="1" s="1"/>
  <c r="CY120" i="1" a="1"/>
  <c r="CY120" i="1" s="1"/>
  <c r="DB120" i="1" a="1"/>
  <c r="DB120" i="1" s="1"/>
  <c r="DA120" i="1" a="1"/>
  <c r="DA120" i="1" s="1"/>
  <c r="DB113" i="1" a="1"/>
  <c r="DB113" i="1" s="1"/>
  <c r="CZ113" i="1" a="1"/>
  <c r="CZ113" i="1" s="1"/>
  <c r="DH113" i="1" a="1"/>
  <c r="DH113" i="1" s="1"/>
  <c r="DG113" i="1" a="1"/>
  <c r="DG113" i="1" s="1"/>
  <c r="DF113" i="1" a="1"/>
  <c r="DF113" i="1" s="1"/>
  <c r="DE113" i="1" a="1"/>
  <c r="DE113" i="1" s="1"/>
  <c r="DI113" i="1" a="1"/>
  <c r="DI113" i="1" s="1"/>
  <c r="DD113" i="1" a="1"/>
  <c r="DD113" i="1" s="1"/>
  <c r="CY113" i="1" a="1"/>
  <c r="CY113" i="1" s="1"/>
  <c r="DC113" i="1" a="1"/>
  <c r="DC113" i="1" s="1"/>
  <c r="DA113" i="1" a="1"/>
  <c r="DA113" i="1" s="1"/>
  <c r="DA114" i="1" a="1"/>
  <c r="DA114" i="1" s="1"/>
  <c r="CZ114" i="1" a="1"/>
  <c r="CZ114" i="1" s="1"/>
  <c r="DF114" i="1" a="1"/>
  <c r="DF114" i="1" s="1"/>
  <c r="DI114" i="1" a="1"/>
  <c r="DI114" i="1" s="1"/>
  <c r="DD114" i="1" a="1"/>
  <c r="DD114" i="1" s="1"/>
  <c r="CY114" i="1" a="1"/>
  <c r="CY114" i="1" s="1"/>
  <c r="DC114" i="1" a="1"/>
  <c r="DC114" i="1" s="1"/>
  <c r="DE114" i="1" a="1"/>
  <c r="DE114" i="1" s="1"/>
  <c r="DB114" i="1" a="1"/>
  <c r="DB114" i="1" s="1"/>
  <c r="DH114" i="1" a="1"/>
  <c r="DH114" i="1" s="1"/>
  <c r="DG114" i="1" a="1"/>
  <c r="DG114" i="1" s="1"/>
  <c r="DA122" i="1" a="1"/>
  <c r="DA122" i="1" s="1"/>
  <c r="DH122" i="1" a="1"/>
  <c r="DH122" i="1" s="1"/>
  <c r="DG122" i="1" a="1"/>
  <c r="DG122" i="1" s="1"/>
  <c r="DF122" i="1" a="1"/>
  <c r="DF122" i="1" s="1"/>
  <c r="DC122" i="1" a="1"/>
  <c r="DC122" i="1" s="1"/>
  <c r="DE122" i="1" a="1"/>
  <c r="DE122" i="1" s="1"/>
  <c r="DI122" i="1" a="1"/>
  <c r="DI122" i="1" s="1"/>
  <c r="DD122" i="1" a="1"/>
  <c r="DD122" i="1" s="1"/>
  <c r="CY122" i="1" a="1"/>
  <c r="CY122" i="1" s="1"/>
  <c r="DB122" i="1" a="1"/>
  <c r="DB122" i="1" s="1"/>
  <c r="CZ122" i="1" a="1"/>
  <c r="CZ122" i="1" s="1"/>
  <c r="DC112" i="1" a="1"/>
  <c r="DC112" i="1" s="1"/>
  <c r="DB112" i="1" a="1"/>
  <c r="DB112" i="1" s="1"/>
  <c r="DH112" i="1" a="1"/>
  <c r="DH112" i="1" s="1"/>
  <c r="CZ112" i="1" a="1"/>
  <c r="CZ112" i="1" s="1"/>
  <c r="DF112" i="1" a="1"/>
  <c r="DF112" i="1" s="1"/>
  <c r="DE112" i="1" a="1"/>
  <c r="DE112" i="1" s="1"/>
  <c r="DG112" i="1" a="1"/>
  <c r="DG112" i="1" s="1"/>
  <c r="DI112" i="1" a="1"/>
  <c r="DI112" i="1" s="1"/>
  <c r="DD112" i="1" a="1"/>
  <c r="DD112" i="1" s="1"/>
  <c r="CY112" i="1" a="1"/>
  <c r="CY112" i="1" s="1"/>
  <c r="DA112" i="1" a="1"/>
  <c r="DA112" i="1" s="1"/>
  <c r="DH115" i="1" a="1"/>
  <c r="DH115" i="1" s="1"/>
  <c r="CZ115" i="1" a="1"/>
  <c r="CZ115" i="1" s="1"/>
  <c r="DG115" i="1" a="1"/>
  <c r="DG115" i="1" s="1"/>
  <c r="DF115" i="1" a="1"/>
  <c r="DF115" i="1" s="1"/>
  <c r="DE115" i="1" a="1"/>
  <c r="DE115" i="1" s="1"/>
  <c r="DI115" i="1" a="1"/>
  <c r="DI115" i="1" s="1"/>
  <c r="DD115" i="1" a="1"/>
  <c r="DD115" i="1" s="1"/>
  <c r="CY115" i="1" a="1"/>
  <c r="CY115" i="1" s="1"/>
  <c r="DC115" i="1" a="1"/>
  <c r="DC115" i="1" s="1"/>
  <c r="DB115" i="1" a="1"/>
  <c r="DB115" i="1" s="1"/>
  <c r="DA115" i="1" a="1"/>
  <c r="DA115" i="1" s="1"/>
  <c r="DH123" i="1" a="1"/>
  <c r="DH123" i="1" s="1"/>
  <c r="CZ123" i="1" a="1"/>
  <c r="CZ123" i="1" s="1"/>
  <c r="DF123" i="1" a="1"/>
  <c r="DF123" i="1" s="1"/>
  <c r="DE123" i="1" a="1"/>
  <c r="DE123" i="1" s="1"/>
  <c r="DC123" i="1" a="1"/>
  <c r="DC123" i="1" s="1"/>
  <c r="DI123" i="1" a="1"/>
  <c r="DI123" i="1" s="1"/>
  <c r="DD123" i="1" a="1"/>
  <c r="DD123" i="1" s="1"/>
  <c r="CY123" i="1" a="1"/>
  <c r="CY123" i="1" s="1"/>
  <c r="DB123" i="1" a="1"/>
  <c r="DB123" i="1" s="1"/>
  <c r="DA123" i="1" a="1"/>
  <c r="DA123" i="1" s="1"/>
  <c r="DG123" i="1" a="1"/>
  <c r="DG123" i="1" s="1"/>
  <c r="DG116" i="1" a="1"/>
  <c r="DG116" i="1" s="1"/>
  <c r="DI116" i="1" a="1"/>
  <c r="DI116" i="1" s="1"/>
  <c r="DD116" i="1" a="1"/>
  <c r="DD116" i="1" s="1"/>
  <c r="CY116" i="1" a="1"/>
  <c r="CY116" i="1" s="1"/>
  <c r="DB116" i="1" a="1"/>
  <c r="DB116" i="1" s="1"/>
  <c r="DC116" i="1" a="1"/>
  <c r="DC116" i="1" s="1"/>
  <c r="DA116" i="1" a="1"/>
  <c r="DA116" i="1" s="1"/>
  <c r="DH116" i="1" a="1"/>
  <c r="DH116" i="1" s="1"/>
  <c r="CZ116" i="1" a="1"/>
  <c r="CZ116" i="1" s="1"/>
  <c r="DF116" i="1" a="1"/>
  <c r="DF116" i="1" s="1"/>
  <c r="DE116" i="1" a="1"/>
  <c r="DE116" i="1" s="1"/>
  <c r="DG124" i="1" a="1"/>
  <c r="DG124" i="1" s="1"/>
  <c r="DE124" i="1" a="1"/>
  <c r="DE124" i="1" s="1"/>
  <c r="DI124" i="1" a="1"/>
  <c r="DI124" i="1" s="1"/>
  <c r="DD124" i="1" a="1"/>
  <c r="DD124" i="1" s="1"/>
  <c r="CY124" i="1" a="1"/>
  <c r="CY124" i="1" s="1"/>
  <c r="DA124" i="1" a="1"/>
  <c r="DA124" i="1" s="1"/>
  <c r="DC124" i="1" a="1"/>
  <c r="DC124" i="1" s="1"/>
  <c r="DB124" i="1" a="1"/>
  <c r="DB124" i="1" s="1"/>
  <c r="DH124" i="1" a="1"/>
  <c r="DH124" i="1" s="1"/>
  <c r="CZ124" i="1" a="1"/>
  <c r="CZ124" i="1" s="1"/>
  <c r="DF124" i="1" a="1"/>
  <c r="DF124" i="1" s="1"/>
  <c r="DG108" i="1" a="1"/>
  <c r="DG108" i="1" s="1"/>
  <c r="DE108" i="1" a="1"/>
  <c r="DE108" i="1" s="1"/>
  <c r="DI108" i="1" a="1"/>
  <c r="DI108" i="1" s="1"/>
  <c r="DD108" i="1" a="1"/>
  <c r="DD108" i="1" s="1"/>
  <c r="CY108" i="1" a="1"/>
  <c r="CY108" i="1" s="1"/>
  <c r="DA108" i="1" a="1"/>
  <c r="DA108" i="1" s="1"/>
  <c r="DC108" i="1" a="1"/>
  <c r="DC108" i="1" s="1"/>
  <c r="DB108" i="1" a="1"/>
  <c r="DB108" i="1" s="1"/>
  <c r="DH108" i="1" a="1"/>
  <c r="DH108" i="1" s="1"/>
  <c r="CZ108" i="1" a="1"/>
  <c r="CZ108" i="1" s="1"/>
  <c r="DF109" i="1" a="1"/>
  <c r="DF109" i="1" s="1"/>
  <c r="DC109" i="1" a="1"/>
  <c r="DC109" i="1" s="1"/>
  <c r="DA109" i="1" a="1"/>
  <c r="DA109" i="1" s="1"/>
  <c r="DH109" i="1" a="1"/>
  <c r="DH109" i="1" s="1"/>
  <c r="DB109" i="1" a="1"/>
  <c r="DB109" i="1" s="1"/>
  <c r="CZ109" i="1" a="1"/>
  <c r="CZ109" i="1" s="1"/>
  <c r="DG109" i="1" a="1"/>
  <c r="DG109" i="1" s="1"/>
  <c r="DE109" i="1" a="1"/>
  <c r="DE109" i="1" s="1"/>
  <c r="DI109" i="1" a="1"/>
  <c r="DI109" i="1" s="1"/>
  <c r="DD109" i="1" a="1"/>
  <c r="DD109" i="1" s="1"/>
  <c r="CY109" i="1" a="1"/>
  <c r="CY109" i="1" s="1"/>
  <c r="DF117" i="1" a="1"/>
  <c r="DF117" i="1" s="1"/>
  <c r="DE117" i="1" a="1"/>
  <c r="DE117" i="1" s="1"/>
  <c r="DI117" i="1" a="1"/>
  <c r="DI117" i="1" s="1"/>
  <c r="DD117" i="1" a="1"/>
  <c r="DD117" i="1" s="1"/>
  <c r="CY117" i="1" a="1"/>
  <c r="CY117" i="1" s="1"/>
  <c r="DC117" i="1" a="1"/>
  <c r="DC117" i="1" s="1"/>
  <c r="DH117" i="1" a="1"/>
  <c r="DH117" i="1" s="1"/>
  <c r="DB117" i="1" a="1"/>
  <c r="DB117" i="1" s="1"/>
  <c r="DA117" i="1" a="1"/>
  <c r="DA117" i="1" s="1"/>
  <c r="CZ117" i="1" a="1"/>
  <c r="CZ117" i="1" s="1"/>
  <c r="DG117" i="1" a="1"/>
  <c r="DG117" i="1" s="1"/>
  <c r="DF125" i="1" a="1"/>
  <c r="DF125" i="1" s="1"/>
  <c r="DE125" i="1" a="1"/>
  <c r="DE125" i="1" s="1"/>
  <c r="CY125" i="1" a="1"/>
  <c r="CY125" i="1" s="1"/>
  <c r="DI125" i="1" a="1"/>
  <c r="DI125" i="1" s="1"/>
  <c r="DD125" i="1" a="1"/>
  <c r="DD125" i="1" s="1"/>
  <c r="DC125" i="1" a="1"/>
  <c r="DC125" i="1" s="1"/>
  <c r="DA125" i="1" a="1"/>
  <c r="DA125" i="1" s="1"/>
  <c r="DB125" i="1" a="1"/>
  <c r="DB125" i="1" s="1"/>
  <c r="DH125" i="1" a="1"/>
  <c r="DH125" i="1" s="1"/>
  <c r="CZ125" i="1" a="1"/>
  <c r="CZ125" i="1" s="1"/>
  <c r="DG125" i="1" a="1"/>
  <c r="DG125" i="1" s="1"/>
  <c r="GW20" i="1"/>
  <c r="DJ117" i="1" l="1"/>
  <c r="DK117" i="1"/>
  <c r="DJ112" i="1"/>
  <c r="DK112" i="1"/>
  <c r="DJ114" i="1"/>
  <c r="DK114" i="1"/>
  <c r="DJ126" i="1"/>
  <c r="DK126" i="1"/>
  <c r="DK113" i="1"/>
  <c r="DJ113" i="1"/>
  <c r="DK111" i="1"/>
  <c r="DJ111" i="1"/>
  <c r="DJ118" i="1"/>
  <c r="DK118" i="1"/>
  <c r="DJ116" i="1"/>
  <c r="DK116" i="1"/>
  <c r="DJ109" i="1"/>
  <c r="DK109" i="1"/>
  <c r="DJ122" i="1"/>
  <c r="DK122" i="1"/>
  <c r="DJ120" i="1"/>
  <c r="DK120" i="1"/>
  <c r="DJ125" i="1"/>
  <c r="DK125" i="1"/>
  <c r="DK127" i="1"/>
  <c r="DJ127" i="1"/>
  <c r="DJ110" i="1"/>
  <c r="DK110" i="1"/>
  <c r="DJ124" i="1"/>
  <c r="DK124" i="1"/>
  <c r="DK115" i="1"/>
  <c r="DJ115" i="1"/>
  <c r="DK121" i="1"/>
  <c r="DJ121" i="1"/>
  <c r="DK123" i="1"/>
  <c r="DJ123" i="1"/>
  <c r="DK119" i="1"/>
  <c r="DJ119" i="1"/>
  <c r="CW127" i="1"/>
  <c r="CW126" i="1"/>
  <c r="CW125" i="1"/>
  <c r="CW124" i="1"/>
  <c r="CW123" i="1"/>
  <c r="CW122" i="1"/>
  <c r="CW121" i="1"/>
  <c r="CW120" i="1"/>
  <c r="CW119" i="1"/>
  <c r="CW118" i="1"/>
  <c r="CW117" i="1"/>
  <c r="CW116" i="1"/>
  <c r="CW115" i="1"/>
  <c r="CW114" i="1"/>
  <c r="CW113" i="1"/>
  <c r="CW112" i="1"/>
  <c r="CW111" i="1"/>
  <c r="CW110" i="1"/>
  <c r="CW109" i="1"/>
  <c r="CW108" i="1"/>
  <c r="AT906" i="1" l="1"/>
  <c r="AT907" i="1"/>
  <c r="AT908" i="1"/>
  <c r="AT909" i="1"/>
  <c r="AT910" i="1"/>
  <c r="AT911" i="1"/>
  <c r="AT912" i="1"/>
  <c r="AT913" i="1"/>
  <c r="AT914" i="1"/>
  <c r="AT915" i="1"/>
  <c r="AT916" i="1"/>
  <c r="AT917" i="1"/>
  <c r="AT918" i="1"/>
  <c r="AT919" i="1"/>
  <c r="AT920" i="1"/>
  <c r="AT921" i="1"/>
  <c r="AT922" i="1"/>
  <c r="AT923" i="1"/>
  <c r="AT924" i="1"/>
  <c r="AT925" i="1"/>
  <c r="AT926" i="1"/>
  <c r="AT927" i="1"/>
  <c r="AT928" i="1"/>
  <c r="AT929" i="1"/>
  <c r="AT930" i="1"/>
  <c r="AT931" i="1"/>
  <c r="AT932" i="1"/>
  <c r="AT933" i="1"/>
  <c r="AT934" i="1"/>
  <c r="AT935" i="1"/>
  <c r="AT936" i="1"/>
  <c r="AT937" i="1"/>
  <c r="AT938" i="1"/>
  <c r="AT939" i="1"/>
  <c r="AT940" i="1"/>
  <c r="AT941" i="1"/>
  <c r="AT942" i="1"/>
  <c r="AT943" i="1"/>
  <c r="AT944" i="1"/>
  <c r="AT945" i="1"/>
  <c r="AT946" i="1"/>
  <c r="AT947" i="1"/>
  <c r="AT948" i="1"/>
  <c r="AT949" i="1"/>
  <c r="AT950" i="1"/>
  <c r="AT951" i="1"/>
  <c r="AT952" i="1"/>
  <c r="AT953" i="1"/>
  <c r="AT954" i="1"/>
  <c r="AT955" i="1"/>
  <c r="AT956" i="1"/>
  <c r="AT957" i="1"/>
  <c r="AT958" i="1"/>
  <c r="AT959" i="1"/>
  <c r="AT960" i="1"/>
  <c r="AT961" i="1"/>
  <c r="AT962" i="1"/>
  <c r="AT963" i="1"/>
  <c r="AT964" i="1"/>
  <c r="AT965" i="1"/>
  <c r="AT966" i="1"/>
  <c r="AT967" i="1"/>
  <c r="AT968" i="1"/>
  <c r="AT969" i="1"/>
  <c r="AT970" i="1"/>
  <c r="AT971" i="1"/>
  <c r="AT972" i="1"/>
  <c r="CW167" i="1" l="1"/>
  <c r="CW166" i="1"/>
  <c r="CW165" i="1"/>
  <c r="CW164" i="1"/>
  <c r="CW163" i="1"/>
  <c r="CW162" i="1"/>
  <c r="CW161" i="1"/>
  <c r="CW160" i="1"/>
  <c r="CW159" i="1"/>
  <c r="CW158" i="1"/>
  <c r="CW157" i="1"/>
  <c r="CW156" i="1"/>
  <c r="CW155" i="1"/>
  <c r="CW154" i="1"/>
  <c r="CW153" i="1"/>
  <c r="CW152" i="1"/>
  <c r="CW151" i="1"/>
  <c r="CW150" i="1"/>
  <c r="CW149" i="1"/>
  <c r="CW148" i="1"/>
  <c r="AT83" i="1" l="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4" i="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49" i="1"/>
  <c r="AT250" i="1"/>
  <c r="AT251" i="1"/>
  <c r="AT252" i="1"/>
  <c r="AT253" i="1"/>
  <c r="AT254" i="1"/>
  <c r="AT255" i="1"/>
  <c r="AT256" i="1"/>
  <c r="AT257" i="1"/>
  <c r="AT258" i="1"/>
  <c r="AT259" i="1"/>
  <c r="AT260" i="1"/>
  <c r="AT261" i="1"/>
  <c r="AT262" i="1"/>
  <c r="AT263" i="1"/>
  <c r="AT264" i="1"/>
  <c r="AT265" i="1"/>
  <c r="AT266" i="1"/>
  <c r="AT267" i="1"/>
  <c r="AT268" i="1"/>
  <c r="AT269" i="1"/>
  <c r="AT270" i="1"/>
  <c r="AT271" i="1"/>
  <c r="AT272" i="1"/>
  <c r="AT273" i="1"/>
  <c r="AT274" i="1"/>
  <c r="AT275" i="1"/>
  <c r="AT276" i="1"/>
  <c r="AT277" i="1"/>
  <c r="AT278" i="1"/>
  <c r="AT279" i="1"/>
  <c r="AT280" i="1"/>
  <c r="AT281" i="1"/>
  <c r="AT282" i="1"/>
  <c r="AT283" i="1"/>
  <c r="AT284" i="1"/>
  <c r="AT285" i="1"/>
  <c r="AT286" i="1"/>
  <c r="AT287" i="1"/>
  <c r="AT288" i="1"/>
  <c r="AT289" i="1"/>
  <c r="AT290" i="1"/>
  <c r="AT291" i="1"/>
  <c r="AT292" i="1"/>
  <c r="AT293" i="1"/>
  <c r="AT294" i="1"/>
  <c r="AT295" i="1"/>
  <c r="AT296" i="1"/>
  <c r="AT297" i="1"/>
  <c r="AT298" i="1"/>
  <c r="AT299" i="1"/>
  <c r="AT300" i="1"/>
  <c r="AT301" i="1"/>
  <c r="AT302" i="1"/>
  <c r="AT303" i="1"/>
  <c r="AT304" i="1"/>
  <c r="AT305" i="1"/>
  <c r="AT306" i="1"/>
  <c r="AT307" i="1"/>
  <c r="AT308" i="1"/>
  <c r="AT309" i="1"/>
  <c r="AT310" i="1"/>
  <c r="AT311" i="1"/>
  <c r="AT312" i="1"/>
  <c r="AT313" i="1"/>
  <c r="AT314" i="1"/>
  <c r="AT315" i="1"/>
  <c r="AT316" i="1"/>
  <c r="AT317" i="1"/>
  <c r="AT318" i="1"/>
  <c r="AT319" i="1"/>
  <c r="AT320" i="1"/>
  <c r="AT321" i="1"/>
  <c r="AT322" i="1"/>
  <c r="AT323" i="1"/>
  <c r="AT324" i="1"/>
  <c r="AT325" i="1"/>
  <c r="AT326" i="1"/>
  <c r="AT327" i="1"/>
  <c r="AT328" i="1"/>
  <c r="AT329" i="1"/>
  <c r="AT330" i="1"/>
  <c r="AT331" i="1"/>
  <c r="AT332" i="1"/>
  <c r="AT333" i="1"/>
  <c r="AT334" i="1"/>
  <c r="AT335" i="1"/>
  <c r="AT336" i="1"/>
  <c r="AT337" i="1"/>
  <c r="AT338" i="1"/>
  <c r="AT339" i="1"/>
  <c r="AT340" i="1"/>
  <c r="AT341" i="1"/>
  <c r="AT342" i="1"/>
  <c r="AT343" i="1"/>
  <c r="AT344" i="1"/>
  <c r="AT345" i="1"/>
  <c r="AT346" i="1"/>
  <c r="AT347" i="1"/>
  <c r="AT348" i="1"/>
  <c r="AT349" i="1"/>
  <c r="AT350" i="1"/>
  <c r="AT351" i="1"/>
  <c r="AT352" i="1"/>
  <c r="AT353" i="1"/>
  <c r="AT354" i="1"/>
  <c r="AT355" i="1"/>
  <c r="AT356" i="1"/>
  <c r="AT357" i="1"/>
  <c r="AT358" i="1"/>
  <c r="AT359" i="1"/>
  <c r="AT360" i="1"/>
  <c r="AT361" i="1"/>
  <c r="AT362" i="1"/>
  <c r="AT363" i="1"/>
  <c r="AT364" i="1"/>
  <c r="AT365" i="1"/>
  <c r="AT366" i="1"/>
  <c r="AT367" i="1"/>
  <c r="AT368" i="1"/>
  <c r="AT369" i="1"/>
  <c r="AT370" i="1"/>
  <c r="AT371" i="1"/>
  <c r="AT372" i="1"/>
  <c r="AT373" i="1"/>
  <c r="AT374" i="1"/>
  <c r="AT375" i="1"/>
  <c r="AT376" i="1"/>
  <c r="AT377" i="1"/>
  <c r="AT378" i="1"/>
  <c r="AT379" i="1"/>
  <c r="AT380" i="1"/>
  <c r="AT381" i="1"/>
  <c r="AT382" i="1"/>
  <c r="AT383" i="1"/>
  <c r="AT384" i="1"/>
  <c r="AT385" i="1"/>
  <c r="AT386" i="1"/>
  <c r="AT387" i="1"/>
  <c r="AT388" i="1"/>
  <c r="AT389" i="1"/>
  <c r="AT390" i="1"/>
  <c r="AT391" i="1"/>
  <c r="AT392" i="1"/>
  <c r="AT393" i="1"/>
  <c r="AT394" i="1"/>
  <c r="AT395" i="1"/>
  <c r="AT396" i="1"/>
  <c r="AT397" i="1"/>
  <c r="AT398" i="1"/>
  <c r="AT399" i="1"/>
  <c r="AT400" i="1"/>
  <c r="AT401" i="1"/>
  <c r="AT402" i="1"/>
  <c r="AT403" i="1"/>
  <c r="AT404" i="1"/>
  <c r="AT405" i="1"/>
  <c r="AT406" i="1"/>
  <c r="AT407" i="1"/>
  <c r="AT408" i="1"/>
  <c r="AT409" i="1"/>
  <c r="AT410" i="1"/>
  <c r="AT411" i="1"/>
  <c r="AT412" i="1"/>
  <c r="AT413" i="1"/>
  <c r="AT414" i="1"/>
  <c r="AT415" i="1"/>
  <c r="AT416" i="1"/>
  <c r="AT417" i="1"/>
  <c r="AT418" i="1"/>
  <c r="AT419" i="1"/>
  <c r="AT420" i="1"/>
  <c r="AT421" i="1"/>
  <c r="AT422" i="1"/>
  <c r="AT423" i="1"/>
  <c r="AT424" i="1"/>
  <c r="AT425" i="1"/>
  <c r="AT426" i="1"/>
  <c r="AT427" i="1"/>
  <c r="AT428" i="1"/>
  <c r="AT429" i="1"/>
  <c r="AT430" i="1"/>
  <c r="AT431" i="1"/>
  <c r="AT432" i="1"/>
  <c r="AT433" i="1"/>
  <c r="AT434" i="1"/>
  <c r="AT435" i="1"/>
  <c r="AT436" i="1"/>
  <c r="AT437" i="1"/>
  <c r="AT438" i="1"/>
  <c r="AT439" i="1"/>
  <c r="AT440" i="1"/>
  <c r="AT441" i="1"/>
  <c r="AT442" i="1"/>
  <c r="AT443" i="1"/>
  <c r="AT444" i="1"/>
  <c r="AT445" i="1"/>
  <c r="AT446" i="1"/>
  <c r="AT447" i="1"/>
  <c r="AT448" i="1"/>
  <c r="AT449" i="1"/>
  <c r="AT450" i="1"/>
  <c r="AT451" i="1"/>
  <c r="AT452" i="1"/>
  <c r="AT453" i="1"/>
  <c r="AT454" i="1"/>
  <c r="AT455" i="1"/>
  <c r="AT456" i="1"/>
  <c r="AT457" i="1"/>
  <c r="AT458" i="1"/>
  <c r="AT459" i="1"/>
  <c r="AT460" i="1"/>
  <c r="AT461" i="1"/>
  <c r="AT462" i="1"/>
  <c r="AT463" i="1"/>
  <c r="AT464" i="1"/>
  <c r="AT465" i="1"/>
  <c r="AT466" i="1"/>
  <c r="AT467" i="1"/>
  <c r="AT468" i="1"/>
  <c r="AT469" i="1"/>
  <c r="AT470" i="1"/>
  <c r="AT471" i="1"/>
  <c r="AT472" i="1"/>
  <c r="AT473" i="1"/>
  <c r="AT474" i="1"/>
  <c r="AT475" i="1"/>
  <c r="AT476" i="1"/>
  <c r="AT477" i="1"/>
  <c r="AT478" i="1"/>
  <c r="AT479" i="1"/>
  <c r="AT480" i="1"/>
  <c r="AT481" i="1"/>
  <c r="AT482" i="1"/>
  <c r="AT483" i="1"/>
  <c r="AT484" i="1"/>
  <c r="AT485" i="1"/>
  <c r="AT486" i="1"/>
  <c r="AT487" i="1"/>
  <c r="AT488" i="1"/>
  <c r="AT489" i="1"/>
  <c r="AT490" i="1"/>
  <c r="AT491" i="1"/>
  <c r="AT492" i="1"/>
  <c r="AT493" i="1"/>
  <c r="AT494" i="1"/>
  <c r="AT495" i="1"/>
  <c r="AT496" i="1"/>
  <c r="AT497" i="1"/>
  <c r="AT498" i="1"/>
  <c r="AT499" i="1"/>
  <c r="AT500" i="1"/>
  <c r="AT501" i="1"/>
  <c r="AT502" i="1"/>
  <c r="AT503" i="1"/>
  <c r="AT504" i="1"/>
  <c r="AT505" i="1"/>
  <c r="AT506" i="1"/>
  <c r="AT507" i="1"/>
  <c r="AT508" i="1"/>
  <c r="AT509" i="1"/>
  <c r="AT510" i="1"/>
  <c r="AT511" i="1"/>
  <c r="AT512" i="1"/>
  <c r="AT513" i="1"/>
  <c r="AT514" i="1"/>
  <c r="AT515" i="1"/>
  <c r="AT516" i="1"/>
  <c r="AT517" i="1"/>
  <c r="AT518" i="1"/>
  <c r="AT519" i="1"/>
  <c r="AT520" i="1"/>
  <c r="AT521" i="1"/>
  <c r="AT522" i="1"/>
  <c r="AT523" i="1"/>
  <c r="AT524" i="1"/>
  <c r="AT525" i="1"/>
  <c r="AT526" i="1"/>
  <c r="AT527" i="1"/>
  <c r="AT528" i="1"/>
  <c r="AT529" i="1"/>
  <c r="AT530" i="1"/>
  <c r="AT531" i="1"/>
  <c r="AT532" i="1"/>
  <c r="AT533" i="1"/>
  <c r="AT534" i="1"/>
  <c r="AT535" i="1"/>
  <c r="AT536" i="1"/>
  <c r="AT537" i="1"/>
  <c r="AT538" i="1"/>
  <c r="AT539" i="1"/>
  <c r="AT540" i="1"/>
  <c r="AT541" i="1"/>
  <c r="AT542" i="1"/>
  <c r="AT543" i="1"/>
  <c r="AT544" i="1"/>
  <c r="AT545" i="1"/>
  <c r="AT546" i="1"/>
  <c r="AT547" i="1"/>
  <c r="AT548" i="1"/>
  <c r="AT549" i="1"/>
  <c r="AT550" i="1"/>
  <c r="AT551" i="1"/>
  <c r="AT552" i="1"/>
  <c r="AT553" i="1"/>
  <c r="AT554" i="1"/>
  <c r="AT555" i="1"/>
  <c r="AT556" i="1"/>
  <c r="AT557" i="1"/>
  <c r="AT558" i="1"/>
  <c r="AT559" i="1"/>
  <c r="AT560" i="1"/>
  <c r="AT561" i="1"/>
  <c r="AT562" i="1"/>
  <c r="AT563" i="1"/>
  <c r="AT564" i="1"/>
  <c r="AT565" i="1"/>
  <c r="AT566" i="1"/>
  <c r="AT567" i="1"/>
  <c r="AT568" i="1"/>
  <c r="AT569" i="1"/>
  <c r="AT570" i="1"/>
  <c r="AT571" i="1"/>
  <c r="AT572" i="1"/>
  <c r="AT573" i="1"/>
  <c r="AT574" i="1"/>
  <c r="AT575" i="1"/>
  <c r="AT576" i="1"/>
  <c r="AT577" i="1"/>
  <c r="AT578" i="1"/>
  <c r="AT579" i="1"/>
  <c r="AT580" i="1"/>
  <c r="AT581" i="1"/>
  <c r="AT582" i="1"/>
  <c r="AT583" i="1"/>
  <c r="AT584" i="1"/>
  <c r="AT585" i="1"/>
  <c r="AT586" i="1"/>
  <c r="AT587" i="1"/>
  <c r="AT588" i="1"/>
  <c r="AT589" i="1"/>
  <c r="AT590" i="1"/>
  <c r="AT591" i="1"/>
  <c r="AT592" i="1"/>
  <c r="AT593" i="1"/>
  <c r="AT594" i="1"/>
  <c r="AT595" i="1"/>
  <c r="AT596" i="1"/>
  <c r="AT597" i="1"/>
  <c r="AT598" i="1"/>
  <c r="AT599" i="1"/>
  <c r="AT600" i="1"/>
  <c r="AT601" i="1"/>
  <c r="AT602" i="1"/>
  <c r="AT603" i="1"/>
  <c r="AT604" i="1"/>
  <c r="AT605" i="1"/>
  <c r="AT606" i="1"/>
  <c r="AT607" i="1"/>
  <c r="AT608" i="1"/>
  <c r="AT609" i="1"/>
  <c r="AT610" i="1"/>
  <c r="AT611" i="1"/>
  <c r="AT612" i="1"/>
  <c r="AT613" i="1"/>
  <c r="AT614" i="1"/>
  <c r="AT615" i="1"/>
  <c r="AT616" i="1"/>
  <c r="AT617" i="1"/>
  <c r="AT618" i="1"/>
  <c r="AT619" i="1"/>
  <c r="AT620" i="1"/>
  <c r="AT621" i="1"/>
  <c r="AT622" i="1"/>
  <c r="AT623" i="1"/>
  <c r="AT624" i="1"/>
  <c r="AT625" i="1"/>
  <c r="AT626" i="1"/>
  <c r="AT627" i="1"/>
  <c r="AT628" i="1"/>
  <c r="AT629" i="1"/>
  <c r="AT630" i="1"/>
  <c r="AT631" i="1"/>
  <c r="AT632" i="1"/>
  <c r="AT633" i="1"/>
  <c r="AT634" i="1"/>
  <c r="AT635" i="1"/>
  <c r="AT636" i="1"/>
  <c r="AT637" i="1"/>
  <c r="AT638" i="1"/>
  <c r="AT639" i="1"/>
  <c r="AT640" i="1"/>
  <c r="AT641" i="1"/>
  <c r="AT642" i="1"/>
  <c r="AT643" i="1"/>
  <c r="AT644" i="1"/>
  <c r="AT645" i="1"/>
  <c r="AT646" i="1"/>
  <c r="AT647" i="1"/>
  <c r="AT648" i="1"/>
  <c r="AT649" i="1"/>
  <c r="AT650" i="1"/>
  <c r="AT651" i="1"/>
  <c r="AT652" i="1"/>
  <c r="AT653" i="1"/>
  <c r="AT654" i="1"/>
  <c r="AT655" i="1"/>
  <c r="AT656" i="1"/>
  <c r="AT657" i="1"/>
  <c r="AT658" i="1"/>
  <c r="AT659" i="1"/>
  <c r="AT660" i="1"/>
  <c r="AT661" i="1"/>
  <c r="AT662" i="1"/>
  <c r="AT663" i="1"/>
  <c r="AT664" i="1"/>
  <c r="AT665" i="1"/>
  <c r="AT666" i="1"/>
  <c r="AT667" i="1"/>
  <c r="AT668" i="1"/>
  <c r="AT669" i="1"/>
  <c r="AT670" i="1"/>
  <c r="AT671" i="1"/>
  <c r="AT672" i="1"/>
  <c r="AT673" i="1"/>
  <c r="AT674" i="1"/>
  <c r="AT675" i="1"/>
  <c r="AT676" i="1"/>
  <c r="AT677" i="1"/>
  <c r="AT678" i="1"/>
  <c r="AT679" i="1"/>
  <c r="AT680" i="1"/>
  <c r="AT681" i="1"/>
  <c r="AT682" i="1"/>
  <c r="AT683" i="1"/>
  <c r="AT684" i="1"/>
  <c r="AT685" i="1"/>
  <c r="AT686" i="1"/>
  <c r="AT687" i="1"/>
  <c r="AT688" i="1"/>
  <c r="AT689" i="1"/>
  <c r="AT690" i="1"/>
  <c r="AT691" i="1"/>
  <c r="AT692" i="1"/>
  <c r="AT693" i="1"/>
  <c r="AT694" i="1"/>
  <c r="AT695" i="1"/>
  <c r="AT696" i="1"/>
  <c r="AT697" i="1"/>
  <c r="AT698" i="1"/>
  <c r="AT699" i="1"/>
  <c r="AT700" i="1"/>
  <c r="AT701" i="1"/>
  <c r="AT702" i="1"/>
  <c r="AT703" i="1"/>
  <c r="AT704" i="1"/>
  <c r="AT705" i="1"/>
  <c r="AT706" i="1"/>
  <c r="AT707" i="1"/>
  <c r="AT708" i="1"/>
  <c r="AT709" i="1"/>
  <c r="AT710" i="1"/>
  <c r="AT711" i="1"/>
  <c r="AT712" i="1"/>
  <c r="AT713" i="1"/>
  <c r="AT714" i="1"/>
  <c r="AT715" i="1"/>
  <c r="AT716" i="1"/>
  <c r="AT717" i="1"/>
  <c r="AT718" i="1"/>
  <c r="AT719" i="1"/>
  <c r="AT720" i="1"/>
  <c r="AT721" i="1"/>
  <c r="AT722" i="1"/>
  <c r="AT723" i="1"/>
  <c r="AT724" i="1"/>
  <c r="AT725" i="1"/>
  <c r="AT726" i="1"/>
  <c r="AT727" i="1"/>
  <c r="AT728" i="1"/>
  <c r="AT729" i="1"/>
  <c r="AT730" i="1"/>
  <c r="AT731" i="1"/>
  <c r="AT732" i="1"/>
  <c r="AT733" i="1"/>
  <c r="AT734" i="1"/>
  <c r="AT735" i="1"/>
  <c r="AT736" i="1"/>
  <c r="AT737" i="1"/>
  <c r="AT738" i="1"/>
  <c r="AT739" i="1"/>
  <c r="AT740" i="1"/>
  <c r="AT741" i="1"/>
  <c r="AT742" i="1"/>
  <c r="AT743" i="1"/>
  <c r="AT744" i="1"/>
  <c r="AT745" i="1"/>
  <c r="AT746" i="1"/>
  <c r="AT747" i="1"/>
  <c r="AT748" i="1"/>
  <c r="AT749" i="1"/>
  <c r="AT750" i="1"/>
  <c r="AT751" i="1"/>
  <c r="AT752" i="1"/>
  <c r="AT753" i="1"/>
  <c r="AT754" i="1"/>
  <c r="AT755" i="1"/>
  <c r="AT756" i="1"/>
  <c r="AT757" i="1"/>
  <c r="AT758" i="1"/>
  <c r="AT759" i="1"/>
  <c r="AT760" i="1"/>
  <c r="AT761" i="1"/>
  <c r="AT762" i="1"/>
  <c r="AT763" i="1"/>
  <c r="AT764" i="1"/>
  <c r="AT765" i="1"/>
  <c r="AT766" i="1"/>
  <c r="AT767" i="1"/>
  <c r="AT768" i="1"/>
  <c r="AT769" i="1"/>
  <c r="AT770" i="1"/>
  <c r="AT771" i="1"/>
  <c r="AT772" i="1"/>
  <c r="AT773" i="1"/>
  <c r="AT774" i="1"/>
  <c r="AT775" i="1"/>
  <c r="AT776" i="1"/>
  <c r="AT777" i="1"/>
  <c r="AT778" i="1"/>
  <c r="AT779" i="1"/>
  <c r="AT780" i="1"/>
  <c r="AT781" i="1"/>
  <c r="AT782" i="1"/>
  <c r="AT783" i="1"/>
  <c r="AT784" i="1"/>
  <c r="AT785" i="1"/>
  <c r="AT786" i="1"/>
  <c r="AT787" i="1"/>
  <c r="AT788" i="1"/>
  <c r="AT789" i="1"/>
  <c r="AT790" i="1"/>
  <c r="AT791" i="1"/>
  <c r="AT792" i="1"/>
  <c r="AT793" i="1"/>
  <c r="AT794" i="1"/>
  <c r="AT795" i="1"/>
  <c r="AT796" i="1"/>
  <c r="AT797" i="1"/>
  <c r="AT798" i="1"/>
  <c r="AT799" i="1"/>
  <c r="AT800" i="1"/>
  <c r="AT801" i="1"/>
  <c r="AT802" i="1"/>
  <c r="AT803" i="1"/>
  <c r="AT804" i="1"/>
  <c r="AT805" i="1"/>
  <c r="AT806" i="1"/>
  <c r="AT807" i="1"/>
  <c r="AT808" i="1"/>
  <c r="AT809" i="1"/>
  <c r="AT810" i="1"/>
  <c r="AT811" i="1"/>
  <c r="AT812" i="1"/>
  <c r="AT813" i="1"/>
  <c r="AT814" i="1"/>
  <c r="AT815" i="1"/>
  <c r="AT816" i="1"/>
  <c r="AT817" i="1"/>
  <c r="AT818" i="1"/>
  <c r="AT819" i="1"/>
  <c r="AT820" i="1"/>
  <c r="AT821" i="1"/>
  <c r="AT822" i="1"/>
  <c r="AT823" i="1"/>
  <c r="AT824" i="1"/>
  <c r="AT825" i="1"/>
  <c r="AT826" i="1"/>
  <c r="AT827" i="1"/>
  <c r="AT828" i="1"/>
  <c r="AT829" i="1"/>
  <c r="AT830" i="1"/>
  <c r="AT831" i="1"/>
  <c r="AT832" i="1"/>
  <c r="AT833" i="1"/>
  <c r="AT834" i="1"/>
  <c r="AT835" i="1"/>
  <c r="AT836" i="1"/>
  <c r="AT837" i="1"/>
  <c r="AT838" i="1"/>
  <c r="AT839" i="1"/>
  <c r="AT840" i="1"/>
  <c r="AT841" i="1"/>
  <c r="AT842" i="1"/>
  <c r="AT843" i="1"/>
  <c r="AT844" i="1"/>
  <c r="AT845" i="1"/>
  <c r="AT846" i="1"/>
  <c r="AT847" i="1"/>
  <c r="AT848" i="1"/>
  <c r="AT849" i="1"/>
  <c r="AT850" i="1"/>
  <c r="AT851" i="1"/>
  <c r="AT852" i="1"/>
  <c r="AT853" i="1"/>
  <c r="AT854" i="1"/>
  <c r="AT855" i="1"/>
  <c r="AT856" i="1"/>
  <c r="AT857" i="1"/>
  <c r="AT858" i="1"/>
  <c r="AT859" i="1"/>
  <c r="AT860" i="1"/>
  <c r="AT861" i="1"/>
  <c r="AT862" i="1"/>
  <c r="AT863" i="1"/>
  <c r="AT864" i="1"/>
  <c r="AT865" i="1"/>
  <c r="AT866" i="1"/>
  <c r="AT867" i="1"/>
  <c r="AT868" i="1"/>
  <c r="AT869" i="1"/>
  <c r="AT870" i="1"/>
  <c r="AT871" i="1"/>
  <c r="AT872" i="1"/>
  <c r="AT873" i="1"/>
  <c r="AT874" i="1"/>
  <c r="AT875" i="1"/>
  <c r="AT876" i="1"/>
  <c r="AT877" i="1"/>
  <c r="AT878" i="1"/>
  <c r="AT879" i="1"/>
  <c r="AT880" i="1"/>
  <c r="AT881" i="1"/>
  <c r="AT882" i="1"/>
  <c r="AT883" i="1"/>
  <c r="AT884" i="1"/>
  <c r="AT885" i="1"/>
  <c r="AT886" i="1"/>
  <c r="AT887" i="1"/>
  <c r="AT888" i="1"/>
  <c r="AT889" i="1"/>
  <c r="AT890" i="1"/>
  <c r="AT891" i="1"/>
  <c r="AT892" i="1"/>
  <c r="AT893" i="1"/>
  <c r="AT894" i="1"/>
  <c r="AT895" i="1"/>
  <c r="AT896" i="1"/>
  <c r="AT897" i="1"/>
  <c r="AT898" i="1"/>
  <c r="AT899" i="1"/>
  <c r="AT900" i="1"/>
  <c r="AT901" i="1"/>
  <c r="AT902" i="1"/>
  <c r="AT903" i="1"/>
  <c r="AT904" i="1"/>
  <c r="AT905" i="1"/>
  <c r="AT82" i="1"/>
  <c r="BD69" i="1" l="1"/>
  <c r="AV69" i="1"/>
  <c r="BF62" i="1"/>
  <c r="AX60" i="1"/>
  <c r="AZ38" i="1"/>
  <c r="BF36" i="1"/>
  <c r="BF35" i="1"/>
  <c r="BF11" i="1"/>
  <c r="BC69" i="1"/>
  <c r="AU69" i="1"/>
  <c r="BE62" i="1"/>
  <c r="AW60" i="1"/>
  <c r="AY38" i="1"/>
  <c r="BE36" i="1"/>
  <c r="BE35" i="1"/>
  <c r="BE11" i="1"/>
  <c r="BB69" i="1"/>
  <c r="BD65" i="1"/>
  <c r="AX62" i="1"/>
  <c r="AV60" i="1"/>
  <c r="BD37" i="1"/>
  <c r="BD36" i="1"/>
  <c r="BD35" i="1"/>
  <c r="AX11" i="1"/>
  <c r="BA69" i="1"/>
  <c r="BC65" i="1"/>
  <c r="AW62" i="1"/>
  <c r="AU60" i="1"/>
  <c r="BC37" i="1"/>
  <c r="BC36" i="1"/>
  <c r="BC35" i="1"/>
  <c r="AW11" i="1"/>
  <c r="AZ69" i="1"/>
  <c r="BB65" i="1"/>
  <c r="AV62" i="1"/>
  <c r="BD38" i="1"/>
  <c r="BB37" i="1"/>
  <c r="BB36" i="1"/>
  <c r="BB35" i="1"/>
  <c r="AV11" i="1"/>
  <c r="AY69" i="1"/>
  <c r="BA65" i="1"/>
  <c r="AU62" i="1"/>
  <c r="BC38" i="1"/>
  <c r="BA37" i="1"/>
  <c r="BA36" i="1"/>
  <c r="BA35" i="1"/>
  <c r="AU11" i="1"/>
  <c r="BF69" i="1"/>
  <c r="AX69" i="1"/>
  <c r="AZ65" i="1"/>
  <c r="BF60" i="1"/>
  <c r="BB38" i="1"/>
  <c r="AZ37" i="1"/>
  <c r="AZ36" i="1"/>
  <c r="AZ35" i="1"/>
  <c r="BE69" i="1"/>
  <c r="AW69" i="1"/>
  <c r="AY65" i="1"/>
  <c r="BE60" i="1"/>
  <c r="BA38" i="1"/>
  <c r="AY37" i="1"/>
  <c r="AY36" i="1"/>
  <c r="AY35" i="1"/>
  <c r="BD33" i="1"/>
  <c r="AU17" i="1"/>
  <c r="BA59" i="1"/>
  <c r="AU58" i="1"/>
  <c r="BC52" i="1"/>
  <c r="AY7" i="1"/>
  <c r="BE5" i="1"/>
  <c r="BE31" i="1"/>
  <c r="AZ58" i="1"/>
  <c r="BA74" i="1"/>
  <c r="AU39" i="1"/>
  <c r="BD44" i="1"/>
  <c r="BC22" i="1"/>
  <c r="AZ63" i="1"/>
  <c r="BF46" i="1"/>
  <c r="AW73" i="1"/>
  <c r="AZ46" i="1"/>
  <c r="AU6" i="1"/>
  <c r="AY22" i="1"/>
  <c r="AY21" i="1"/>
  <c r="BD45" i="1"/>
  <c r="BB32" i="1"/>
  <c r="BA52" i="1"/>
  <c r="BA57" i="1"/>
  <c r="BF38" i="1"/>
  <c r="BF37" i="1"/>
  <c r="AY15" i="1"/>
  <c r="AY5" i="1"/>
  <c r="AX55" i="1"/>
  <c r="AX43" i="1"/>
  <c r="BD54" i="1"/>
  <c r="BC12" i="1"/>
  <c r="BC32" i="1"/>
  <c r="AZ40" i="1"/>
  <c r="AX10" i="1"/>
  <c r="AV19" i="1"/>
  <c r="AU29" i="1"/>
  <c r="AV49" i="1"/>
  <c r="AU30" i="1"/>
  <c r="AZ51" i="1"/>
  <c r="BB43" i="1"/>
  <c r="BB67" i="1"/>
  <c r="BA58" i="1"/>
  <c r="AX44" i="1"/>
  <c r="AX23" i="1"/>
  <c r="AX18" i="1"/>
  <c r="AV50" i="1"/>
  <c r="AU44" i="1"/>
  <c r="AU7" i="1"/>
  <c r="BF17" i="1"/>
  <c r="AX6" i="1"/>
  <c r="BB75" i="1"/>
  <c r="AZ13" i="1"/>
  <c r="BF47" i="1"/>
  <c r="BA70" i="1"/>
  <c r="BA72" i="1"/>
  <c r="BE6" i="1"/>
  <c r="BC51" i="1"/>
  <c r="BE61" i="1"/>
  <c r="BB14" i="1"/>
  <c r="BC56" i="1"/>
  <c r="AZ32" i="1"/>
  <c r="BB4" i="1"/>
  <c r="BE13" i="1"/>
  <c r="AV10" i="1"/>
  <c r="AV55" i="1"/>
  <c r="AV26" i="1"/>
  <c r="AU41" i="1"/>
  <c r="AV16" i="1"/>
  <c r="AU35" i="1"/>
  <c r="AZ60" i="1"/>
  <c r="BE24" i="1"/>
  <c r="BE43" i="1"/>
  <c r="AZ11" i="1"/>
  <c r="BF55" i="1"/>
  <c r="BA54" i="1"/>
  <c r="BA49" i="1"/>
  <c r="BF75" i="1"/>
  <c r="BF61" i="1"/>
  <c r="AV20" i="1"/>
  <c r="BA34" i="1"/>
  <c r="AZ44" i="1"/>
  <c r="BF23" i="1"/>
  <c r="AW5" i="1"/>
  <c r="AY18" i="1"/>
  <c r="AV44" i="1"/>
  <c r="BD6" i="1"/>
  <c r="AZ10" i="1"/>
  <c r="BA29" i="1"/>
  <c r="BF41" i="1"/>
  <c r="AW38" i="1"/>
  <c r="BC68" i="1"/>
  <c r="BF16" i="1"/>
  <c r="BA24" i="1"/>
  <c r="BE57" i="1"/>
  <c r="AV9" i="1"/>
  <c r="BA50" i="1"/>
  <c r="AW15" i="1"/>
  <c r="AZ7" i="1"/>
  <c r="AZ21" i="1"/>
  <c r="BB8" i="1"/>
  <c r="BC13" i="1"/>
  <c r="BF45" i="1"/>
  <c r="AY27" i="1"/>
  <c r="AZ27" i="1"/>
  <c r="AZ28" i="1"/>
  <c r="AX30" i="1"/>
  <c r="AX54" i="1"/>
  <c r="AV30" i="1"/>
  <c r="AY70" i="1"/>
  <c r="BB20" i="1"/>
  <c r="BB19" i="1"/>
  <c r="BA4" i="1"/>
  <c r="AY57" i="1"/>
  <c r="AV24" i="1"/>
  <c r="AU67" i="1"/>
  <c r="AW23" i="1"/>
  <c r="AU12" i="1"/>
  <c r="AW8" i="1"/>
  <c r="BF49" i="1"/>
  <c r="AY58" i="1"/>
  <c r="BC11" i="1"/>
  <c r="BF26" i="1"/>
  <c r="AV39" i="1"/>
  <c r="AV33" i="1"/>
  <c r="AV32" i="1"/>
  <c r="AU22" i="1"/>
  <c r="AU49" i="1"/>
  <c r="AW22" i="1"/>
  <c r="BE30" i="1"/>
  <c r="AY61" i="1"/>
  <c r="BC64" i="1"/>
  <c r="BA61" i="1"/>
  <c r="AZ56" i="1"/>
  <c r="AY11" i="1"/>
  <c r="AY20" i="1"/>
  <c r="AZ73" i="1"/>
  <c r="BE50" i="1"/>
  <c r="AZ15" i="1"/>
  <c r="AX59" i="1"/>
  <c r="BA28" i="1"/>
  <c r="BA9" i="1"/>
  <c r="BC25" i="1"/>
  <c r="BD31" i="1"/>
  <c r="AU68" i="1"/>
  <c r="AU31" i="1"/>
  <c r="AU59" i="1"/>
  <c r="AW51" i="1"/>
  <c r="AU64" i="1"/>
  <c r="AW42" i="1"/>
  <c r="BA31" i="1"/>
  <c r="BD70" i="1"/>
  <c r="BB55" i="1"/>
  <c r="BA10" i="1"/>
  <c r="AY43" i="1"/>
  <c r="AY60" i="1"/>
  <c r="AY30" i="1"/>
  <c r="AZ55" i="1"/>
  <c r="AY51" i="1"/>
  <c r="AU74" i="1"/>
  <c r="BA63" i="1"/>
  <c r="BB48" i="1"/>
  <c r="BB23" i="1"/>
  <c r="BA68" i="1"/>
  <c r="AY67" i="1"/>
  <c r="AY6" i="1"/>
  <c r="BF52" i="1"/>
  <c r="BE14" i="1"/>
  <c r="BE41" i="1"/>
  <c r="AZ5" i="1"/>
  <c r="AV52" i="1"/>
  <c r="BC58" i="1"/>
  <c r="AX47" i="1"/>
  <c r="BF18" i="1"/>
  <c r="BE47" i="1"/>
  <c r="AW52" i="1"/>
  <c r="AX41" i="1"/>
  <c r="AZ54" i="1"/>
  <c r="BF68" i="1"/>
  <c r="BB6" i="1"/>
  <c r="AZ20" i="1"/>
  <c r="BF12" i="1"/>
  <c r="AU40" i="1"/>
  <c r="BA26" i="1"/>
  <c r="BA64" i="1"/>
  <c r="AY52" i="1"/>
  <c r="BD11" i="1"/>
  <c r="BF44" i="1"/>
  <c r="AX49" i="1"/>
  <c r="AX66" i="1"/>
  <c r="AX64" i="1"/>
  <c r="AV29" i="1"/>
  <c r="AV12" i="1"/>
  <c r="AU8" i="1"/>
  <c r="AZ75" i="1"/>
  <c r="AY4" i="1"/>
  <c r="BC34" i="1"/>
  <c r="BF25" i="1"/>
  <c r="AV42" i="1"/>
  <c r="AU72" i="1"/>
  <c r="AV56" i="1"/>
  <c r="BB26" i="1"/>
  <c r="AW17" i="1"/>
  <c r="AZ48" i="1"/>
  <c r="BE4" i="1"/>
  <c r="AZ26" i="1"/>
  <c r="BD71" i="1"/>
  <c r="BE12" i="1"/>
  <c r="AU36" i="1"/>
  <c r="AU24" i="1"/>
  <c r="AU19" i="1"/>
  <c r="AW29" i="1"/>
  <c r="AW12" i="1"/>
  <c r="AX40" i="1"/>
  <c r="BD8" i="1"/>
  <c r="AZ29" i="1"/>
  <c r="BB52" i="1"/>
  <c r="BF59" i="1"/>
  <c r="AX70" i="1"/>
  <c r="AX56" i="1"/>
  <c r="AX27" i="1"/>
  <c r="AY49" i="1"/>
  <c r="AZ18" i="1"/>
  <c r="AY48" i="1"/>
  <c r="AY26" i="1"/>
  <c r="BF31" i="1"/>
  <c r="BF21" i="1"/>
  <c r="BD42" i="1"/>
  <c r="BB56" i="1"/>
  <c r="AW75" i="1"/>
  <c r="AW33" i="1"/>
  <c r="AW32" i="1"/>
  <c r="AW50" i="1"/>
  <c r="AW37" i="1"/>
  <c r="AW46" i="1"/>
  <c r="BF33" i="1"/>
  <c r="BC24" i="1"/>
  <c r="BC53" i="1"/>
  <c r="BF24" i="1"/>
  <c r="AX33" i="1"/>
  <c r="AX46" i="1"/>
  <c r="AX52" i="1"/>
  <c r="AX74" i="1"/>
  <c r="AU16" i="1"/>
  <c r="AX22" i="1"/>
  <c r="BE54" i="1"/>
  <c r="BD49" i="1"/>
  <c r="AW21" i="1"/>
  <c r="BA62" i="1"/>
  <c r="AU4" i="1"/>
  <c r="AX65" i="1"/>
  <c r="AV35" i="1"/>
  <c r="BE34" i="1"/>
  <c r="BC40" i="1"/>
  <c r="AY55" i="1"/>
  <c r="AY66" i="1"/>
  <c r="AX16" i="1"/>
  <c r="BE75" i="1"/>
  <c r="BF58" i="1"/>
  <c r="BA73" i="1"/>
  <c r="BE58" i="1"/>
  <c r="AZ66" i="1"/>
  <c r="BF56" i="1"/>
  <c r="BF43" i="1"/>
  <c r="AZ45" i="1"/>
  <c r="BB10" i="1"/>
  <c r="BE71" i="1"/>
  <c r="AV57" i="1"/>
  <c r="AV72" i="1"/>
  <c r="AV67" i="1"/>
  <c r="AU23" i="1"/>
  <c r="AU27" i="1"/>
  <c r="AW34" i="1"/>
  <c r="BA42" i="1"/>
  <c r="AZ25" i="1"/>
  <c r="BD64" i="1"/>
  <c r="BE49" i="1"/>
  <c r="AU57" i="1"/>
  <c r="AW70" i="1"/>
  <c r="BD60" i="1"/>
  <c r="AU56" i="1"/>
  <c r="BD4" i="1"/>
  <c r="BE39" i="1"/>
  <c r="BD58" i="1"/>
  <c r="BA60" i="1"/>
  <c r="BB40" i="1"/>
  <c r="BD57" i="1"/>
  <c r="AW57" i="1"/>
  <c r="AW72" i="1"/>
  <c r="AW67" i="1"/>
  <c r="BE63" i="1"/>
  <c r="BE64" i="1"/>
  <c r="BB29" i="1"/>
  <c r="BC50" i="1"/>
  <c r="BA13" i="1"/>
  <c r="BC45" i="1"/>
  <c r="BE27" i="1"/>
  <c r="AV68" i="1"/>
  <c r="AV31" i="1"/>
  <c r="AV59" i="1"/>
  <c r="AV71" i="1"/>
  <c r="AX37" i="1"/>
  <c r="AV37" i="1"/>
  <c r="AZ12" i="1"/>
  <c r="BE23" i="1"/>
  <c r="BE74" i="1"/>
  <c r="BB41" i="1"/>
  <c r="BC30" i="1"/>
  <c r="AU47" i="1"/>
  <c r="AV17" i="1"/>
  <c r="BF66" i="1"/>
  <c r="AZ22" i="1"/>
  <c r="BC42" i="1"/>
  <c r="AV18" i="1"/>
  <c r="BE19" i="1"/>
  <c r="AX73" i="1"/>
  <c r="BB58" i="1"/>
  <c r="BE9" i="1"/>
  <c r="AV63" i="1"/>
  <c r="AV54" i="1"/>
  <c r="AV25" i="1"/>
  <c r="AV58" i="1"/>
  <c r="BD26" i="1"/>
  <c r="BA12" i="1"/>
  <c r="BA53" i="1"/>
  <c r="BF10" i="1"/>
  <c r="AW26" i="1"/>
  <c r="AY9" i="1"/>
  <c r="AU38" i="1"/>
  <c r="BD68" i="1"/>
  <c r="BF51" i="1"/>
  <c r="AZ61" i="1"/>
  <c r="AZ70" i="1"/>
  <c r="AV15" i="1"/>
  <c r="BB54" i="1"/>
  <c r="AY71" i="1"/>
  <c r="BF40" i="1"/>
  <c r="BA41" i="1"/>
  <c r="BA43" i="1"/>
  <c r="BE8" i="1"/>
  <c r="BE51" i="1"/>
  <c r="BF54" i="1"/>
  <c r="BC14" i="1"/>
  <c r="BD39" i="1"/>
  <c r="AU28" i="1"/>
  <c r="AU70" i="1"/>
  <c r="AW43" i="1"/>
  <c r="AW14" i="1"/>
  <c r="AW13" i="1"/>
  <c r="BA27" i="1"/>
  <c r="BD25" i="1"/>
  <c r="BA7" i="1"/>
  <c r="BB68" i="1"/>
  <c r="BD51" i="1"/>
  <c r="AW55" i="1"/>
  <c r="BB51" i="1"/>
  <c r="BA56" i="1"/>
  <c r="BE70" i="1"/>
  <c r="BA17" i="1"/>
  <c r="BB57" i="1"/>
  <c r="BB39" i="1"/>
  <c r="BF5" i="1"/>
  <c r="BC70" i="1"/>
  <c r="BB50" i="1"/>
  <c r="AX8" i="1"/>
  <c r="AY64" i="1"/>
  <c r="AU21" i="1"/>
  <c r="AW9" i="1"/>
  <c r="AZ42" i="1"/>
  <c r="AX26" i="1"/>
  <c r="BF22" i="1"/>
  <c r="BF34" i="1"/>
  <c r="BC44" i="1"/>
  <c r="BD28" i="1"/>
  <c r="AU75" i="1"/>
  <c r="AU33" i="1"/>
  <c r="AU32" i="1"/>
  <c r="AU51" i="1"/>
  <c r="AV64" i="1"/>
  <c r="AU42" i="1"/>
  <c r="BA55" i="1"/>
  <c r="BD10" i="1"/>
  <c r="BB49" i="1"/>
  <c r="BC75" i="1"/>
  <c r="BC4" i="1"/>
  <c r="BD59" i="1"/>
  <c r="BD29" i="1"/>
  <c r="AW56" i="1"/>
  <c r="BC61" i="1"/>
  <c r="BE46" i="1"/>
  <c r="BD55" i="1"/>
  <c r="BD74" i="1"/>
  <c r="AY10" i="1"/>
  <c r="BC26" i="1"/>
  <c r="BD62" i="1"/>
  <c r="AU10" i="1"/>
  <c r="AU55" i="1"/>
  <c r="AU26" i="1"/>
  <c r="AW41" i="1"/>
  <c r="BC28" i="1"/>
  <c r="BD5" i="1"/>
  <c r="AU5" i="1"/>
  <c r="BB64" i="1"/>
  <c r="AY59" i="1"/>
  <c r="BF7" i="1"/>
  <c r="BE67" i="1"/>
  <c r="AZ4" i="1"/>
  <c r="AZ6" i="1"/>
  <c r="AU52" i="1"/>
  <c r="BC33" i="1"/>
  <c r="AZ59" i="1"/>
  <c r="BA32" i="1"/>
  <c r="BA71" i="1"/>
  <c r="AU73" i="1"/>
  <c r="AX51" i="1"/>
  <c r="AX63" i="1"/>
  <c r="BE44" i="1"/>
  <c r="AY72" i="1"/>
  <c r="BE45" i="1"/>
  <c r="BD73" i="1"/>
  <c r="BB31" i="1"/>
  <c r="BE22" i="1"/>
  <c r="BD18" i="1"/>
  <c r="BB66" i="1"/>
  <c r="AW61" i="1"/>
  <c r="AW71" i="1"/>
  <c r="AX48" i="1"/>
  <c r="AV53" i="1"/>
  <c r="BD63" i="1"/>
  <c r="BD47" i="1"/>
  <c r="BB24" i="1"/>
  <c r="BF28" i="1"/>
  <c r="BC21" i="1"/>
  <c r="BB42" i="1"/>
  <c r="AY8" i="1"/>
  <c r="BF6" i="1"/>
  <c r="AY13" i="1"/>
  <c r="BA45" i="1"/>
  <c r="AY31" i="1"/>
  <c r="AX25" i="1"/>
  <c r="BF53" i="1"/>
  <c r="BE33" i="1"/>
  <c r="BD16" i="1"/>
  <c r="BC46" i="1"/>
  <c r="BB13" i="1"/>
  <c r="BB60" i="1"/>
  <c r="BE38" i="1"/>
  <c r="BE32" i="1"/>
  <c r="AY12" i="1"/>
  <c r="AY25" i="1"/>
  <c r="BE56" i="1"/>
  <c r="BE15" i="1"/>
  <c r="BD66" i="1"/>
  <c r="BB22" i="1"/>
  <c r="AW36" i="1"/>
  <c r="AW24" i="1"/>
  <c r="AW19" i="1"/>
  <c r="AU50" i="1"/>
  <c r="AU37" i="1"/>
  <c r="AU46" i="1"/>
  <c r="BF29" i="1"/>
  <c r="BC31" i="1"/>
  <c r="BC43" i="1"/>
  <c r="AZ34" i="1"/>
  <c r="BF14" i="1"/>
  <c r="BA18" i="1"/>
  <c r="BA8" i="1"/>
  <c r="BE17" i="1"/>
  <c r="BF67" i="1"/>
  <c r="AZ31" i="1"/>
  <c r="BB70" i="1"/>
  <c r="BC9" i="1"/>
  <c r="AZ24" i="1"/>
  <c r="BB46" i="1"/>
  <c r="AW6" i="1"/>
  <c r="AY56" i="1"/>
  <c r="AX53" i="1"/>
  <c r="BE28" i="1"/>
  <c r="BE73" i="1"/>
  <c r="BA22" i="1"/>
  <c r="BA15" i="1"/>
  <c r="AW4" i="1"/>
  <c r="AY16" i="1"/>
  <c r="AX75" i="1"/>
  <c r="BF19" i="1"/>
  <c r="BE48" i="1"/>
  <c r="AW39" i="1"/>
  <c r="AY42" i="1"/>
  <c r="AV6" i="1"/>
  <c r="BB27" i="1"/>
  <c r="AX31" i="1"/>
  <c r="BD53" i="1"/>
  <c r="BC6" i="1"/>
  <c r="BA66" i="1"/>
  <c r="BD27" i="1"/>
  <c r="BB5" i="1"/>
  <c r="BC73" i="1"/>
  <c r="AZ72" i="1"/>
  <c r="AW48" i="1"/>
  <c r="BD67" i="1"/>
  <c r="BD12" i="1"/>
  <c r="BA14" i="1"/>
  <c r="BC74" i="1"/>
  <c r="BA44" i="1"/>
  <c r="BE59" i="1"/>
  <c r="BD9" i="1"/>
  <c r="BC41" i="1"/>
  <c r="BF9" i="1"/>
  <c r="AZ52" i="1"/>
  <c r="AX4" i="1"/>
  <c r="AY17" i="1"/>
  <c r="AX50" i="1"/>
  <c r="AY45" i="1"/>
  <c r="BE7" i="1"/>
  <c r="BD20" i="1"/>
  <c r="BB15" i="1"/>
  <c r="BE29" i="1"/>
  <c r="BF4" i="1"/>
  <c r="BF57" i="1"/>
  <c r="BA46" i="1"/>
  <c r="AZ67" i="1"/>
  <c r="AV47" i="1"/>
  <c r="AZ49" i="1"/>
  <c r="BD13" i="1"/>
  <c r="BD40" i="1"/>
  <c r="BB73" i="1"/>
  <c r="BC7" i="1"/>
  <c r="AV21" i="1"/>
  <c r="AX57" i="1"/>
  <c r="BD21" i="1"/>
  <c r="AW30" i="1"/>
  <c r="AW44" i="1"/>
  <c r="AW7" i="1"/>
  <c r="BE18" i="1"/>
  <c r="AX15" i="1"/>
  <c r="BB47" i="1"/>
  <c r="BA33" i="1"/>
  <c r="AZ50" i="1"/>
  <c r="AY62" i="1"/>
  <c r="AY32" i="1"/>
  <c r="AZ62" i="1"/>
  <c r="AZ17" i="1"/>
  <c r="AX35" i="1"/>
  <c r="AX32" i="1"/>
  <c r="BA5" i="1"/>
  <c r="BA21" i="1"/>
  <c r="BC48" i="1"/>
  <c r="BC5" i="1"/>
  <c r="AU9" i="1"/>
  <c r="AU18" i="1"/>
  <c r="BA48" i="1"/>
  <c r="AY46" i="1"/>
  <c r="BC18" i="1"/>
  <c r="AZ30" i="1"/>
  <c r="AV4" i="1"/>
  <c r="BD61" i="1"/>
  <c r="AZ43" i="1"/>
  <c r="BF27" i="1"/>
  <c r="BF73" i="1"/>
  <c r="AZ23" i="1"/>
  <c r="AZ16" i="1"/>
  <c r="AV73" i="1"/>
  <c r="BE65" i="1"/>
  <c r="BD50" i="1"/>
  <c r="AX58" i="1"/>
  <c r="AZ47" i="1"/>
  <c r="AU15" i="1"/>
  <c r="AY50" i="1"/>
  <c r="AV5" i="1"/>
  <c r="BB34" i="1"/>
  <c r="AV43" i="1"/>
  <c r="BF71" i="1"/>
  <c r="BB44" i="1"/>
  <c r="BC59" i="1"/>
  <c r="BD46" i="1"/>
  <c r="BC16" i="1"/>
  <c r="BC10" i="1"/>
  <c r="BA67" i="1"/>
  <c r="BA30" i="1"/>
  <c r="AY34" i="1"/>
  <c r="AX45" i="1"/>
  <c r="BE52" i="1"/>
  <c r="BD32" i="1"/>
  <c r="BB63" i="1"/>
  <c r="BE16" i="1"/>
  <c r="AZ53" i="1"/>
  <c r="AX24" i="1"/>
  <c r="AV22" i="1"/>
  <c r="AV51" i="1"/>
  <c r="AV7" i="1"/>
  <c r="AY44" i="1"/>
  <c r="BD30" i="1"/>
  <c r="BC8" i="1"/>
  <c r="BC19" i="1"/>
  <c r="AZ19" i="1"/>
  <c r="AY41" i="1"/>
  <c r="AY39" i="1"/>
  <c r="AY28" i="1"/>
  <c r="AV40" i="1"/>
  <c r="AV46" i="1"/>
  <c r="BA25" i="1"/>
  <c r="BC57" i="1"/>
  <c r="BC20" i="1"/>
  <c r="BC67" i="1"/>
  <c r="BC72" i="1"/>
  <c r="BD41" i="1"/>
  <c r="BD75" i="1"/>
  <c r="AU53" i="1"/>
  <c r="BA16" i="1"/>
  <c r="AW49" i="1"/>
  <c r="AV41" i="1"/>
  <c r="BD19" i="1"/>
  <c r="AY33" i="1"/>
  <c r="BC71" i="1"/>
  <c r="BF32" i="1"/>
  <c r="AX20" i="1"/>
  <c r="AX12" i="1"/>
  <c r="AX7" i="1"/>
  <c r="AX71" i="1"/>
  <c r="AX72" i="1"/>
  <c r="AV74" i="1"/>
  <c r="AY29" i="1"/>
  <c r="BF63" i="1"/>
  <c r="BF70" i="1"/>
  <c r="BC47" i="1"/>
  <c r="BB62" i="1"/>
  <c r="BD48" i="1"/>
  <c r="BE42" i="1"/>
  <c r="BB18" i="1"/>
  <c r="AW64" i="1"/>
  <c r="AY23" i="1"/>
  <c r="BE68" i="1"/>
  <c r="BC17" i="1"/>
  <c r="BE21" i="1"/>
  <c r="AU63" i="1"/>
  <c r="AV48" i="1"/>
  <c r="AV45" i="1"/>
  <c r="AU65" i="1"/>
  <c r="BB11" i="1"/>
  <c r="AW47" i="1"/>
  <c r="BE37" i="1"/>
  <c r="AZ41" i="1"/>
  <c r="BB33" i="1"/>
  <c r="BE66" i="1"/>
  <c r="AV28" i="1"/>
  <c r="AV75" i="1"/>
  <c r="AV70" i="1"/>
  <c r="AX13" i="1"/>
  <c r="AX28" i="1"/>
  <c r="AU34" i="1"/>
  <c r="AW68" i="1"/>
  <c r="BF65" i="1"/>
  <c r="AZ8" i="1"/>
  <c r="BC39" i="1"/>
  <c r="BB61" i="1"/>
  <c r="BD24" i="1"/>
  <c r="AW10" i="1"/>
  <c r="AU54" i="1"/>
  <c r="AU25" i="1"/>
  <c r="AX9" i="1"/>
  <c r="BF30" i="1"/>
  <c r="BD14" i="1"/>
  <c r="BB12" i="1"/>
  <c r="BA51" i="1"/>
  <c r="BC23" i="1"/>
  <c r="BD72" i="1"/>
  <c r="AU61" i="1"/>
  <c r="AU71" i="1"/>
  <c r="AU43" i="1"/>
  <c r="AV23" i="1"/>
  <c r="AV27" i="1"/>
  <c r="AW20" i="1"/>
  <c r="AW31" i="1"/>
  <c r="AZ57" i="1"/>
  <c r="BF15" i="1"/>
  <c r="AX39" i="1"/>
  <c r="BC29" i="1"/>
  <c r="BB9" i="1"/>
  <c r="BD17" i="1"/>
  <c r="AW28" i="1"/>
  <c r="AW58" i="1"/>
  <c r="BB25" i="1"/>
  <c r="AY47" i="1"/>
  <c r="BC60" i="1"/>
  <c r="BA11" i="1"/>
  <c r="BE53" i="1"/>
  <c r="BD56" i="1"/>
  <c r="BB16" i="1"/>
  <c r="AW63" i="1"/>
  <c r="AU48" i="1"/>
  <c r="AU45" i="1"/>
  <c r="AU14" i="1"/>
  <c r="AU13" i="1"/>
  <c r="BE25" i="1"/>
  <c r="AW59" i="1"/>
  <c r="AX21" i="1"/>
  <c r="BE72" i="1"/>
  <c r="AY68" i="1"/>
  <c r="BD22" i="1"/>
  <c r="BC63" i="1"/>
  <c r="AW40" i="1"/>
  <c r="AW66" i="1"/>
  <c r="AY24" i="1"/>
  <c r="BF48" i="1"/>
  <c r="AX34" i="1"/>
  <c r="AX67" i="1"/>
  <c r="BF64" i="1"/>
  <c r="BD7" i="1"/>
  <c r="BB30" i="1"/>
  <c r="BC15" i="1"/>
  <c r="BF8" i="1"/>
  <c r="AW54" i="1"/>
  <c r="AW25" i="1"/>
  <c r="AW65" i="1"/>
  <c r="BB53" i="1"/>
  <c r="AW27" i="1"/>
  <c r="BC62" i="1"/>
  <c r="AW35" i="1"/>
  <c r="BB45" i="1"/>
  <c r="AZ68" i="1"/>
  <c r="BB7" i="1"/>
  <c r="BD43" i="1"/>
  <c r="BE20" i="1"/>
  <c r="BE10" i="1"/>
  <c r="BB71" i="1"/>
  <c r="AY74" i="1"/>
  <c r="AV34" i="1"/>
  <c r="AY14" i="1"/>
  <c r="BE40" i="1"/>
  <c r="BB21" i="1"/>
  <c r="BC55" i="1"/>
  <c r="BD23" i="1"/>
  <c r="AW18" i="1"/>
  <c r="AW53" i="1"/>
  <c r="AX68" i="1"/>
  <c r="AV66" i="1"/>
  <c r="BA47" i="1"/>
  <c r="AV65" i="1"/>
  <c r="AU66" i="1"/>
  <c r="BC66" i="1"/>
  <c r="BA75" i="1"/>
  <c r="BC54" i="1"/>
  <c r="BA39" i="1"/>
  <c r="AZ39" i="1"/>
  <c r="AZ74" i="1"/>
  <c r="BF13" i="1"/>
  <c r="AX5" i="1"/>
  <c r="AU20" i="1"/>
  <c r="AZ9" i="1"/>
  <c r="BB17" i="1"/>
  <c r="BB59" i="1"/>
  <c r="AZ71" i="1"/>
  <c r="BA23" i="1"/>
  <c r="BE55" i="1"/>
  <c r="BE26" i="1"/>
  <c r="BB28" i="1"/>
  <c r="BD15" i="1"/>
  <c r="AY73" i="1"/>
  <c r="AW45" i="1"/>
  <c r="BC49" i="1"/>
  <c r="BA6" i="1"/>
  <c r="BF42" i="1"/>
  <c r="AZ64" i="1"/>
  <c r="AX29" i="1"/>
  <c r="AY54" i="1"/>
  <c r="AY53" i="1"/>
  <c r="AX14" i="1"/>
  <c r="AV13" i="1"/>
  <c r="AW74" i="1"/>
  <c r="BA20" i="1"/>
  <c r="AX38" i="1"/>
  <c r="BC27" i="1"/>
  <c r="BA40" i="1"/>
  <c r="AY63" i="1"/>
  <c r="AZ14" i="1"/>
  <c r="AZ33" i="1"/>
  <c r="BF50" i="1"/>
  <c r="BA19" i="1"/>
  <c r="AX61" i="1"/>
  <c r="BB72" i="1"/>
  <c r="AX19" i="1"/>
  <c r="BF20" i="1"/>
  <c r="BD52" i="1"/>
  <c r="BF72" i="1"/>
  <c r="AV61" i="1"/>
  <c r="AV38" i="1"/>
  <c r="AV36" i="1"/>
  <c r="AV14" i="1"/>
  <c r="AW16" i="1"/>
  <c r="BB74" i="1"/>
  <c r="BF74" i="1"/>
  <c r="AY40" i="1"/>
  <c r="BD34" i="1"/>
  <c r="BF39" i="1"/>
  <c r="AX17" i="1"/>
  <c r="AX42" i="1"/>
  <c r="AX36" i="1"/>
  <c r="AY75" i="1"/>
  <c r="AY19" i="1"/>
  <c r="AV8" i="1"/>
  <c r="GA20" i="1"/>
  <c r="GA19" i="1"/>
  <c r="GA18" i="1"/>
  <c r="GA17" i="1"/>
  <c r="GA16" i="1"/>
  <c r="GA15" i="1"/>
  <c r="GA14" i="1"/>
  <c r="GA13" i="1"/>
  <c r="GA12" i="1"/>
  <c r="GA11" i="1"/>
  <c r="GA10" i="1"/>
  <c r="GA9" i="1"/>
  <c r="GA8" i="1"/>
  <c r="CW147" i="1" l="1"/>
  <c r="CW146" i="1"/>
  <c r="CW145" i="1"/>
  <c r="CW144" i="1"/>
  <c r="CW143" i="1"/>
  <c r="CW142" i="1"/>
  <c r="CW141" i="1"/>
  <c r="CW140" i="1"/>
  <c r="CW139" i="1"/>
  <c r="CW138" i="1"/>
  <c r="CW137" i="1"/>
  <c r="CW136" i="1"/>
  <c r="CW135" i="1"/>
  <c r="CW134" i="1"/>
  <c r="CW133" i="1"/>
  <c r="CW132" i="1"/>
  <c r="CW131" i="1"/>
  <c r="CW130" i="1"/>
  <c r="CW129" i="1"/>
  <c r="CW128" i="1"/>
  <c r="R17" i="1" l="1"/>
  <c r="R14" i="1"/>
  <c r="R18" i="1"/>
  <c r="R13" i="1"/>
  <c r="R15" i="1"/>
  <c r="R19" i="1"/>
  <c r="R16" i="1"/>
  <c r="R20" i="1"/>
  <c r="P20" i="1"/>
  <c r="P17" i="1"/>
  <c r="P16" i="1"/>
  <c r="P18" i="1"/>
  <c r="P15" i="1"/>
  <c r="P19" i="1"/>
  <c r="GK18" i="1"/>
  <c r="GK17" i="1"/>
  <c r="GK16" i="1"/>
  <c r="GK15" i="1"/>
  <c r="GK14" i="1"/>
  <c r="GK13" i="1"/>
  <c r="GK12" i="1"/>
  <c r="GK11" i="1"/>
  <c r="GK10" i="1"/>
  <c r="GK9" i="1"/>
  <c r="GK7" i="1"/>
  <c r="GK19" i="1" l="1"/>
  <c r="GK21" i="1" s="1"/>
  <c r="FE57" i="1"/>
  <c r="FE56" i="1"/>
  <c r="FE55" i="1"/>
  <c r="FE54" i="1"/>
  <c r="FE53" i="1"/>
  <c r="FE52" i="1"/>
  <c r="FE51" i="1"/>
  <c r="FE50" i="1"/>
  <c r="FE49" i="1"/>
  <c r="FE48" i="1"/>
  <c r="FE47" i="1"/>
  <c r="FE46" i="1"/>
  <c r="FE45" i="1"/>
  <c r="FE44" i="1"/>
  <c r="FE43" i="1"/>
  <c r="FE42" i="1"/>
  <c r="FE41" i="1"/>
  <c r="FE40" i="1"/>
  <c r="FE39" i="1"/>
  <c r="FE38" i="1"/>
  <c r="FM57" i="1"/>
  <c r="FM56" i="1"/>
  <c r="FM55" i="1"/>
  <c r="FM54" i="1"/>
  <c r="FM53" i="1"/>
  <c r="FM52" i="1"/>
  <c r="FM51" i="1"/>
  <c r="FM50" i="1"/>
  <c r="FM49" i="1"/>
  <c r="FM48" i="1"/>
  <c r="FM47" i="1"/>
  <c r="FM46" i="1"/>
  <c r="FM45" i="1"/>
  <c r="FM44" i="1"/>
  <c r="FM43" i="1"/>
  <c r="FM42" i="1"/>
  <c r="FM41" i="1"/>
  <c r="FM40" i="1"/>
  <c r="FM39" i="1"/>
  <c r="FM38" i="1"/>
  <c r="FG22" i="1"/>
  <c r="FG8" i="1"/>
  <c r="FG20" i="1"/>
  <c r="FG19" i="1"/>
  <c r="FG18" i="1"/>
  <c r="FG17" i="1"/>
  <c r="FG16" i="1"/>
  <c r="FG15" i="1"/>
  <c r="FG14" i="1"/>
  <c r="FG13" i="1"/>
  <c r="FG12" i="1"/>
  <c r="FG11" i="1"/>
  <c r="FG10" i="1"/>
  <c r="FG9" i="1"/>
  <c r="FF20" i="1"/>
  <c r="FF19" i="1"/>
  <c r="FF18" i="1"/>
  <c r="FF17" i="1"/>
  <c r="FF16" i="1"/>
  <c r="FF15" i="1"/>
  <c r="FF14" i="1"/>
  <c r="FF13" i="1"/>
  <c r="FF12" i="1"/>
  <c r="FF11" i="1"/>
  <c r="FF10" i="1"/>
  <c r="FF9" i="1"/>
  <c r="FF8" i="1"/>
  <c r="FD20" i="1"/>
  <c r="FE20" i="1" s="1"/>
  <c r="FD19" i="1"/>
  <c r="FE19" i="1" s="1"/>
  <c r="FD18" i="1"/>
  <c r="FE18" i="1" s="1"/>
  <c r="FD17" i="1"/>
  <c r="FE17" i="1" s="1"/>
  <c r="FD16" i="1"/>
  <c r="FE16" i="1" s="1"/>
  <c r="FD15" i="1"/>
  <c r="FE15" i="1" s="1"/>
  <c r="FD14" i="1"/>
  <c r="FD13" i="1"/>
  <c r="FE13" i="1" s="1"/>
  <c r="FD12" i="1"/>
  <c r="FE12" i="1" s="1"/>
  <c r="FD11" i="1"/>
  <c r="FE11" i="1" s="1"/>
  <c r="FD10" i="1"/>
  <c r="FD9" i="1"/>
  <c r="FD8" i="1"/>
  <c r="F50" i="1" l="1"/>
  <c r="GK28" i="1"/>
  <c r="FF22" i="1"/>
  <c r="H50" i="1"/>
  <c r="V20" i="1" l="1"/>
  <c r="V19" i="1"/>
  <c r="V18" i="1"/>
  <c r="V17" i="1"/>
  <c r="GW26" i="1" l="1"/>
  <c r="HI26" i="1"/>
  <c r="HH26" i="1"/>
  <c r="HG26" i="1"/>
  <c r="HF26" i="1"/>
  <c r="HE26" i="1"/>
  <c r="HD26" i="1"/>
  <c r="HC26" i="1"/>
  <c r="HB26" i="1"/>
  <c r="HA26" i="1"/>
  <c r="GZ26" i="1"/>
  <c r="GY26" i="1"/>
  <c r="GX26" i="1"/>
  <c r="FR50" i="1"/>
  <c r="BR96" i="1"/>
  <c r="BR91" i="1"/>
  <c r="DG69" i="1"/>
  <c r="DG68" i="1"/>
  <c r="DE69" i="1"/>
  <c r="DE68" i="1"/>
  <c r="CG79" i="1" l="1"/>
  <c r="CG80" i="1"/>
  <c r="CG78" i="1"/>
  <c r="CG77" i="1"/>
  <c r="CG76" i="1"/>
  <c r="CG75" i="1"/>
  <c r="CG74" i="1"/>
  <c r="CG73" i="1"/>
  <c r="CG72" i="1"/>
  <c r="CG71" i="1"/>
  <c r="CG70" i="1"/>
  <c r="CD78" i="1"/>
  <c r="BZ78" i="1"/>
  <c r="BV78" i="1"/>
  <c r="BR79" i="1"/>
  <c r="Q7" i="1" l="1"/>
  <c r="FP49" i="1"/>
  <c r="FP48" i="1"/>
  <c r="FP47" i="1"/>
  <c r="FP46" i="1"/>
  <c r="FP44" i="1"/>
  <c r="FP43" i="1"/>
  <c r="FP41" i="1"/>
  <c r="FP40" i="1"/>
  <c r="FP38" i="1"/>
  <c r="FP37" i="1"/>
  <c r="FP35" i="1"/>
  <c r="FP33" i="1"/>
  <c r="FP32" i="1"/>
  <c r="FP31" i="1"/>
  <c r="FO49" i="1"/>
  <c r="FO48" i="1"/>
  <c r="FO47" i="1"/>
  <c r="FO46" i="1"/>
  <c r="FO45" i="1"/>
  <c r="FO44" i="1"/>
  <c r="FO43" i="1"/>
  <c r="FO41" i="1"/>
  <c r="FO40" i="1"/>
  <c r="FO39" i="1"/>
  <c r="FO38" i="1"/>
  <c r="FO37" i="1"/>
  <c r="FO35" i="1"/>
  <c r="FO34" i="1"/>
  <c r="FO33" i="1"/>
  <c r="FO32" i="1"/>
  <c r="FO31" i="1"/>
  <c r="FO29" i="1"/>
  <c r="FO28" i="1"/>
  <c r="FO27" i="1"/>
  <c r="FO26" i="1"/>
  <c r="FO25" i="1"/>
  <c r="FO24" i="1"/>
  <c r="FO23" i="1"/>
  <c r="FP28" i="1"/>
  <c r="FU42" i="1"/>
  <c r="FS42" i="1"/>
  <c r="FR42" i="1"/>
  <c r="FU41" i="1"/>
  <c r="FR41" i="1"/>
  <c r="FU40" i="1"/>
  <c r="FT40" i="1"/>
  <c r="FR40" i="1"/>
  <c r="FU39" i="1"/>
  <c r="FT39" i="1"/>
  <c r="FS39" i="1"/>
  <c r="FR39" i="1"/>
  <c r="FU38" i="1"/>
  <c r="FT38" i="1"/>
  <c r="FS38" i="1"/>
  <c r="FR38" i="1"/>
  <c r="FQ38" i="1"/>
  <c r="FU36" i="1"/>
  <c r="FS36" i="1"/>
  <c r="FR36" i="1"/>
  <c r="FU35" i="1"/>
  <c r="FR35" i="1"/>
  <c r="FS43" i="1"/>
  <c r="FS37" i="1"/>
  <c r="FS31" i="1"/>
  <c r="FU29" i="1"/>
  <c r="FR30" i="1"/>
  <c r="FR29" i="1"/>
  <c r="AE25" i="1" l="1"/>
  <c r="AE24" i="1"/>
  <c r="F25" i="1"/>
  <c r="E40" i="1"/>
  <c r="FS40" i="1" s="1"/>
  <c r="E34" i="1"/>
  <c r="E25" i="1"/>
  <c r="HI23" i="1" l="1"/>
  <c r="HH23" i="1"/>
  <c r="HG23" i="1"/>
  <c r="HD23" i="1"/>
  <c r="HE23" i="1"/>
  <c r="HF23" i="1"/>
  <c r="HC23" i="1"/>
  <c r="HB23" i="1"/>
  <c r="HA23" i="1"/>
  <c r="GZ23" i="1"/>
  <c r="GY23" i="1"/>
  <c r="GX23" i="1"/>
  <c r="GW23" i="1"/>
  <c r="EW25" i="1"/>
  <c r="HH7" i="1"/>
  <c r="AB60" i="1"/>
  <c r="AB59" i="1"/>
  <c r="B42" i="1" l="1"/>
  <c r="FP42" i="1" s="1"/>
  <c r="B39" i="1"/>
  <c r="FP39" i="1" s="1"/>
  <c r="B34" i="1"/>
  <c r="FP34" i="1" s="1"/>
  <c r="F41" i="1"/>
  <c r="FT41" i="1" s="1"/>
  <c r="E41" i="1"/>
  <c r="FS41" i="1" s="1"/>
  <c r="EZ20" i="1"/>
  <c r="EZ19" i="1"/>
  <c r="EZ18" i="1"/>
  <c r="EZ17" i="1"/>
  <c r="EZ16" i="1"/>
  <c r="EZ15" i="1"/>
  <c r="EZ14" i="1"/>
  <c r="EZ13" i="1"/>
  <c r="EZ8" i="1"/>
  <c r="EZ9" i="1"/>
  <c r="EZ10" i="1"/>
  <c r="EZ11" i="1"/>
  <c r="V15" i="1" l="1"/>
  <c r="V16" i="1"/>
  <c r="U20" i="1"/>
  <c r="U16" i="1"/>
  <c r="U18" i="1"/>
  <c r="U17" i="1"/>
  <c r="U19" i="1"/>
  <c r="U15" i="1"/>
  <c r="U14" i="1"/>
  <c r="T15" i="1"/>
  <c r="T17" i="1"/>
  <c r="T16" i="1"/>
  <c r="T19" i="1"/>
  <c r="T20" i="1"/>
  <c r="T14" i="1"/>
  <c r="T18" i="1"/>
  <c r="EZ12" i="1"/>
  <c r="EZ21" i="1" l="1"/>
  <c r="F27" i="1" l="1"/>
  <c r="EZ23" i="1"/>
  <c r="H27" i="1" s="1"/>
  <c r="BL1" i="1"/>
  <c r="W16" i="1" l="1"/>
  <c r="W19" i="1"/>
  <c r="W18" i="1"/>
  <c r="W15" i="1"/>
  <c r="W20" i="1"/>
  <c r="W17" i="1"/>
  <c r="AR16" i="1"/>
  <c r="D5" i="1"/>
  <c r="GV1" i="1" l="1"/>
  <c r="GG15" i="1" l="1"/>
  <c r="GF15" i="1"/>
  <c r="GB15" i="1"/>
  <c r="GH14" i="1"/>
  <c r="GG14" i="1"/>
  <c r="GF14" i="1"/>
  <c r="GB14" i="1"/>
  <c r="GH13" i="1"/>
  <c r="GG13" i="1"/>
  <c r="GF13" i="1"/>
  <c r="GB13" i="1"/>
  <c r="GH12" i="1"/>
  <c r="GG12" i="1"/>
  <c r="GF12" i="1"/>
  <c r="GB12" i="1"/>
  <c r="GH11" i="1"/>
  <c r="GG11" i="1"/>
  <c r="GF11" i="1"/>
  <c r="GB11" i="1"/>
  <c r="GH10" i="1"/>
  <c r="GG10" i="1"/>
  <c r="GF10" i="1"/>
  <c r="GB10" i="1"/>
  <c r="GH9" i="1"/>
  <c r="GG9" i="1"/>
  <c r="GF9" i="1"/>
  <c r="GB9" i="1"/>
  <c r="GH8" i="1"/>
  <c r="GG8" i="1"/>
  <c r="GF8" i="1"/>
  <c r="GB8" i="1"/>
  <c r="GH20" i="1"/>
  <c r="GG20" i="1"/>
  <c r="GF20" i="1"/>
  <c r="GB20" i="1"/>
  <c r="GH19" i="1"/>
  <c r="GG19" i="1"/>
  <c r="GF19" i="1"/>
  <c r="GB19" i="1"/>
  <c r="GH18" i="1"/>
  <c r="GG18" i="1"/>
  <c r="GF18" i="1"/>
  <c r="GB18" i="1"/>
  <c r="GH17" i="1"/>
  <c r="GG17" i="1"/>
  <c r="GF17" i="1"/>
  <c r="GB17" i="1"/>
  <c r="GH16" i="1"/>
  <c r="GG16" i="1"/>
  <c r="GF16" i="1"/>
  <c r="GB16" i="1"/>
  <c r="GH15" i="1"/>
  <c r="DG74" i="1" l="1"/>
  <c r="DG73" i="1"/>
  <c r="DG72" i="1"/>
  <c r="DG71" i="1"/>
  <c r="DG70" i="1"/>
  <c r="DG67" i="1"/>
  <c r="DG66" i="1"/>
  <c r="DG65" i="1"/>
  <c r="DG64" i="1"/>
  <c r="DG63" i="1"/>
  <c r="DG62" i="1"/>
  <c r="DG61" i="1"/>
  <c r="DG60" i="1"/>
  <c r="DG59" i="1"/>
  <c r="DG58" i="1"/>
  <c r="DG57" i="1"/>
  <c r="DG56" i="1"/>
  <c r="DG55" i="1"/>
  <c r="DG54" i="1"/>
  <c r="DG53" i="1"/>
  <c r="DG52" i="1"/>
  <c r="DG51" i="1"/>
  <c r="DG50" i="1"/>
  <c r="DG49" i="1"/>
  <c r="DG48" i="1"/>
  <c r="DG47" i="1"/>
  <c r="DG46" i="1"/>
  <c r="DG45" i="1"/>
  <c r="DG44" i="1"/>
  <c r="DG43" i="1"/>
  <c r="DG42" i="1"/>
  <c r="DG41" i="1"/>
  <c r="DG40" i="1"/>
  <c r="DG39" i="1"/>
  <c r="DG38" i="1"/>
  <c r="DG37" i="1"/>
  <c r="DG36" i="1"/>
  <c r="DG35" i="1"/>
  <c r="DG34" i="1"/>
  <c r="DG33" i="1"/>
  <c r="DG32" i="1"/>
  <c r="DG31" i="1"/>
  <c r="DG30" i="1"/>
  <c r="DG29" i="1"/>
  <c r="DG28" i="1"/>
  <c r="DG27" i="1"/>
  <c r="DG26" i="1"/>
  <c r="DG25" i="1"/>
  <c r="DG24" i="1"/>
  <c r="DG23" i="1"/>
  <c r="DG22" i="1"/>
  <c r="DG21" i="1"/>
  <c r="DG20" i="1"/>
  <c r="DG19" i="1"/>
  <c r="DG18" i="1"/>
  <c r="DG17" i="1"/>
  <c r="DG16" i="1"/>
  <c r="DG15" i="1"/>
  <c r="DG14" i="1"/>
  <c r="DG13" i="1"/>
  <c r="DG12" i="1"/>
  <c r="DG11" i="1"/>
  <c r="DG10" i="1"/>
  <c r="DG9" i="1"/>
  <c r="DG8" i="1"/>
  <c r="DG7" i="1"/>
  <c r="DG6" i="1"/>
  <c r="DG5" i="1"/>
  <c r="DG4" i="1"/>
  <c r="DG3" i="1"/>
  <c r="DE62" i="1"/>
  <c r="DP23" i="1"/>
  <c r="EA36" i="1" l="1"/>
  <c r="EA35" i="1"/>
  <c r="EA33" i="1"/>
  <c r="EA30" i="1"/>
  <c r="EA29" i="1"/>
  <c r="EA28" i="1"/>
  <c r="EA27" i="1"/>
  <c r="EA26" i="1"/>
  <c r="EA23" i="1"/>
  <c r="EA22" i="1"/>
  <c r="EA21" i="1"/>
  <c r="EA20" i="1"/>
  <c r="EA19" i="1"/>
  <c r="EA18" i="1"/>
  <c r="EA17" i="1"/>
  <c r="EA16" i="1"/>
  <c r="EA13" i="1"/>
  <c r="EA12" i="1"/>
  <c r="EA11" i="1"/>
  <c r="EA10" i="1"/>
  <c r="EA9" i="1"/>
  <c r="EA8" i="1"/>
  <c r="EA7" i="1"/>
  <c r="EA6" i="1"/>
  <c r="EA5" i="1"/>
  <c r="EA4" i="1"/>
  <c r="EA3" i="1"/>
  <c r="CS86" i="1"/>
  <c r="CS85" i="1"/>
  <c r="CS84" i="1"/>
  <c r="CS83" i="1"/>
  <c r="CS82" i="1"/>
  <c r="AQ14" i="1"/>
  <c r="AP14" i="1"/>
  <c r="AO14" i="1"/>
  <c r="AN14" i="1"/>
  <c r="AQ13" i="1"/>
  <c r="AP13" i="1"/>
  <c r="AO13" i="1"/>
  <c r="AN13" i="1"/>
  <c r="AQ12" i="1"/>
  <c r="AP12" i="1"/>
  <c r="AO12" i="1"/>
  <c r="AN12" i="1"/>
  <c r="AQ11" i="1"/>
  <c r="AP11" i="1"/>
  <c r="AO11" i="1"/>
  <c r="AN11" i="1"/>
  <c r="AQ10" i="1"/>
  <c r="AP10" i="1"/>
  <c r="AO10" i="1"/>
  <c r="AN10" i="1"/>
  <c r="AQ9" i="1"/>
  <c r="AP9" i="1"/>
  <c r="AO9" i="1"/>
  <c r="AN9" i="1"/>
  <c r="AQ8" i="1"/>
  <c r="AP8" i="1"/>
  <c r="AO8" i="1"/>
  <c r="AN8" i="1"/>
  <c r="AQ7" i="1"/>
  <c r="AP7" i="1"/>
  <c r="AO7" i="1"/>
  <c r="AN7" i="1"/>
  <c r="AQ6" i="1"/>
  <c r="AP6" i="1"/>
  <c r="AO6" i="1"/>
  <c r="AN6" i="1"/>
  <c r="AQ5" i="1"/>
  <c r="AP5" i="1"/>
  <c r="AO5" i="1"/>
  <c r="AN5" i="1"/>
  <c r="AQ4" i="1"/>
  <c r="AP4" i="1"/>
  <c r="AO4" i="1"/>
  <c r="AN4" i="1"/>
  <c r="AQ3" i="1"/>
  <c r="AP3" i="1"/>
  <c r="AO3" i="1"/>
  <c r="AN3" i="1"/>
  <c r="FR21" i="1"/>
  <c r="HI18" i="1" l="1"/>
  <c r="HH18" i="1"/>
  <c r="HG18" i="1"/>
  <c r="HF18" i="1"/>
  <c r="HE18" i="1"/>
  <c r="HD18" i="1"/>
  <c r="HC18" i="1"/>
  <c r="HB18" i="1"/>
  <c r="HA18" i="1"/>
  <c r="GZ18" i="1"/>
  <c r="GY18" i="1"/>
  <c r="GW18" i="1"/>
  <c r="GX18" i="1"/>
  <c r="AM29" i="1"/>
  <c r="AM30" i="1" l="1"/>
  <c r="GW2" i="1" l="1"/>
  <c r="D2" i="1"/>
  <c r="FX19" i="1"/>
  <c r="FX17" i="1"/>
  <c r="FX18" i="1"/>
  <c r="FX20" i="1"/>
  <c r="FX16" i="1"/>
  <c r="FX15" i="1"/>
  <c r="FX14" i="1"/>
  <c r="FX13" i="1"/>
  <c r="FX12" i="1"/>
  <c r="FX11" i="1"/>
  <c r="FX8" i="1"/>
  <c r="FX10" i="1"/>
  <c r="FX9" i="1"/>
  <c r="X5" i="1"/>
  <c r="Y20" i="1" l="1"/>
  <c r="X20" i="1" s="1"/>
  <c r="Y19" i="1"/>
  <c r="X19" i="1" s="1"/>
  <c r="Y18" i="1"/>
  <c r="X18" i="1" s="1"/>
  <c r="Y17" i="1"/>
  <c r="X17" i="1" s="1"/>
  <c r="Y16" i="1"/>
  <c r="X16" i="1" s="1"/>
  <c r="Y15" i="1"/>
  <c r="X15" i="1" s="1"/>
  <c r="Y14" i="1"/>
  <c r="X14" i="1" s="1"/>
  <c r="Y13" i="1"/>
  <c r="X13" i="1" s="1"/>
  <c r="Y12" i="1"/>
  <c r="X12" i="1" s="1"/>
  <c r="Y11" i="1"/>
  <c r="X11" i="1" s="1"/>
  <c r="Y10" i="1"/>
  <c r="X10" i="1" s="1"/>
  <c r="Y9" i="1"/>
  <c r="X9" i="1" s="1"/>
  <c r="Y8" i="1"/>
  <c r="X8" i="1" s="1"/>
  <c r="CW81" i="1"/>
  <c r="CW79" i="1"/>
  <c r="CW78" i="1"/>
  <c r="CW77" i="1"/>
  <c r="CW76" i="1"/>
  <c r="CW74" i="1"/>
  <c r="CW73" i="1"/>
  <c r="CW72" i="1"/>
  <c r="CW71" i="1"/>
  <c r="CW70" i="1"/>
  <c r="CW67" i="1"/>
  <c r="CW66" i="1"/>
  <c r="CW65" i="1"/>
  <c r="CW64" i="1"/>
  <c r="CW63" i="1"/>
  <c r="CW62" i="1"/>
  <c r="CW61" i="1"/>
  <c r="CW60" i="1"/>
  <c r="CW59" i="1"/>
  <c r="CW58" i="1"/>
  <c r="CW57" i="1"/>
  <c r="CW56" i="1"/>
  <c r="CW55" i="1"/>
  <c r="CW54" i="1"/>
  <c r="CW53" i="1"/>
  <c r="CW52" i="1"/>
  <c r="CW51" i="1"/>
  <c r="CW50" i="1"/>
  <c r="CW49" i="1"/>
  <c r="CW48" i="1"/>
  <c r="CW47" i="1"/>
  <c r="CW46" i="1"/>
  <c r="CW45" i="1"/>
  <c r="CW44" i="1"/>
  <c r="CW43" i="1"/>
  <c r="CW42" i="1"/>
  <c r="CW41" i="1"/>
  <c r="CW40" i="1"/>
  <c r="CW39" i="1"/>
  <c r="CW35" i="1"/>
  <c r="CW34" i="1"/>
  <c r="CW33" i="1"/>
  <c r="CW32" i="1"/>
  <c r="CW31" i="1"/>
  <c r="CW30" i="1"/>
  <c r="CW29" i="1"/>
  <c r="CW28" i="1"/>
  <c r="CW27" i="1"/>
  <c r="CW26" i="1"/>
  <c r="CW23" i="1"/>
  <c r="CW22" i="1"/>
  <c r="CW21" i="1"/>
  <c r="CW20" i="1"/>
  <c r="CW19" i="1"/>
  <c r="CW18" i="1"/>
  <c r="CW17" i="1"/>
  <c r="CW16" i="1"/>
  <c r="CW15" i="1"/>
  <c r="CW14" i="1"/>
  <c r="CW13" i="1"/>
  <c r="CW12" i="1"/>
  <c r="CW11" i="1"/>
  <c r="CW10" i="1"/>
  <c r="CW9" i="1"/>
  <c r="CW8" i="1"/>
  <c r="CW7" i="1"/>
  <c r="CW6" i="1"/>
  <c r="CW5" i="1"/>
  <c r="CW4" i="1"/>
  <c r="CW3" i="1"/>
  <c r="FE10" i="1" l="1"/>
  <c r="Q10" i="1"/>
  <c r="Q11" i="1"/>
  <c r="Q38" i="1"/>
  <c r="Q47" i="1"/>
  <c r="Q28" i="1"/>
  <c r="Q33" i="1"/>
  <c r="Q24" i="1"/>
  <c r="Q42" i="1"/>
  <c r="Q50" i="1"/>
  <c r="Q26" i="1"/>
  <c r="Q22" i="1"/>
  <c r="Q32" i="1"/>
  <c r="Q35" i="1"/>
  <c r="Q30" i="1"/>
  <c r="Q25" i="1"/>
  <c r="Q45" i="1"/>
  <c r="Q40" i="1"/>
  <c r="Q46" i="1"/>
  <c r="Q27" i="1"/>
  <c r="Q49" i="1"/>
  <c r="Q41" i="1"/>
  <c r="Q23" i="1"/>
  <c r="Q36" i="1"/>
  <c r="Q29" i="1"/>
  <c r="Q34" i="1"/>
  <c r="Q39" i="1"/>
  <c r="Q44" i="1"/>
  <c r="Q48" i="1"/>
  <c r="Q9" i="1"/>
  <c r="Q8" i="1"/>
  <c r="P45" i="1"/>
  <c r="P46" i="1"/>
  <c r="R12" i="1"/>
  <c r="R11" i="1"/>
  <c r="R9" i="1"/>
  <c r="R10" i="1"/>
  <c r="P14" i="1"/>
  <c r="FE14" i="1"/>
  <c r="P23" i="1"/>
  <c r="P44" i="1"/>
  <c r="P36" i="1"/>
  <c r="P30" i="1"/>
  <c r="P38" i="1"/>
  <c r="P29" i="1"/>
  <c r="P8" i="1"/>
  <c r="P11" i="1"/>
  <c r="P40" i="1"/>
  <c r="P47" i="1"/>
  <c r="P48" i="1"/>
  <c r="P34" i="1"/>
  <c r="P41" i="1"/>
  <c r="P33" i="1"/>
  <c r="P28" i="1"/>
  <c r="P9" i="1"/>
  <c r="P10" i="1"/>
  <c r="P49" i="1"/>
  <c r="P24" i="1"/>
  <c r="P39" i="1"/>
  <c r="P42" i="1"/>
  <c r="P50" i="1"/>
  <c r="P32" i="1"/>
  <c r="P26" i="1"/>
  <c r="P12" i="1"/>
  <c r="P27" i="1"/>
  <c r="P35" i="1"/>
  <c r="P25" i="1"/>
  <c r="P22" i="1"/>
  <c r="P13" i="1"/>
  <c r="FE8" i="1"/>
  <c r="FE9" i="1"/>
  <c r="X24" i="1"/>
  <c r="W14" i="1" l="1"/>
  <c r="W12" i="1"/>
  <c r="W13" i="1"/>
  <c r="W10" i="1"/>
  <c r="W8" i="1"/>
  <c r="W9" i="1"/>
  <c r="W11" i="1"/>
  <c r="FE22" i="1"/>
  <c r="FH26" i="1" s="1"/>
  <c r="B23" i="1" s="1"/>
  <c r="EE3" i="1"/>
  <c r="V14" i="1" l="1"/>
  <c r="V10" i="1"/>
  <c r="U12" i="1"/>
  <c r="U8" i="1"/>
  <c r="U11" i="1"/>
  <c r="T8" i="1"/>
  <c r="T9" i="1"/>
  <c r="V13" i="1"/>
  <c r="V11" i="1"/>
  <c r="T10" i="1"/>
  <c r="V9" i="1"/>
  <c r="T13" i="1"/>
  <c r="U9" i="1"/>
  <c r="V12" i="1"/>
  <c r="T12" i="1"/>
  <c r="V8" i="1"/>
  <c r="T11" i="1"/>
  <c r="W5" i="1"/>
  <c r="U10" i="1"/>
  <c r="U13" i="1"/>
  <c r="FH27" i="1"/>
  <c r="E24" i="1" s="1"/>
  <c r="FH22" i="1"/>
  <c r="B25" i="1"/>
  <c r="FQ20" i="1"/>
  <c r="FQ19" i="1"/>
  <c r="FQ18" i="1"/>
  <c r="FQ17" i="1"/>
  <c r="FQ15" i="1"/>
  <c r="FQ14" i="1"/>
  <c r="FQ13" i="1"/>
  <c r="FQ12" i="1"/>
  <c r="FQ11" i="1"/>
  <c r="FQ10" i="1"/>
  <c r="FQ9" i="1"/>
  <c r="FQ8" i="1"/>
  <c r="CD55" i="1"/>
  <c r="BZ55" i="1"/>
  <c r="BV55" i="1"/>
  <c r="BR55" i="1"/>
  <c r="DE74" i="1"/>
  <c r="DE73" i="1"/>
  <c r="DE72" i="1"/>
  <c r="DE71" i="1"/>
  <c r="DE70" i="1"/>
  <c r="DE67" i="1"/>
  <c r="DE66" i="1"/>
  <c r="DE65" i="1"/>
  <c r="DE64" i="1"/>
  <c r="DE63" i="1"/>
  <c r="DE61" i="1"/>
  <c r="DE60" i="1"/>
  <c r="DE59" i="1"/>
  <c r="DE58" i="1"/>
  <c r="DE57" i="1"/>
  <c r="DE56" i="1"/>
  <c r="DE55" i="1"/>
  <c r="DE54" i="1"/>
  <c r="DE53" i="1"/>
  <c r="DE52" i="1"/>
  <c r="DE51" i="1"/>
  <c r="DE50" i="1"/>
  <c r="DE49" i="1"/>
  <c r="DE48" i="1"/>
  <c r="DE47" i="1"/>
  <c r="DE46" i="1"/>
  <c r="DE45" i="1"/>
  <c r="DE44" i="1"/>
  <c r="DE43" i="1"/>
  <c r="DE42" i="1"/>
  <c r="DE41" i="1"/>
  <c r="DE40" i="1"/>
  <c r="DE39" i="1"/>
  <c r="DE38" i="1"/>
  <c r="DE37" i="1"/>
  <c r="DE36" i="1"/>
  <c r="DE35" i="1"/>
  <c r="DE34" i="1"/>
  <c r="DE33" i="1"/>
  <c r="DE32" i="1"/>
  <c r="DE31" i="1"/>
  <c r="DE30" i="1"/>
  <c r="DE29" i="1"/>
  <c r="DE28" i="1"/>
  <c r="DE27" i="1"/>
  <c r="DE26" i="1"/>
  <c r="DE25" i="1"/>
  <c r="DE24" i="1"/>
  <c r="DE23" i="1"/>
  <c r="DE22" i="1"/>
  <c r="DE21" i="1"/>
  <c r="DE20" i="1"/>
  <c r="DE19" i="1"/>
  <c r="DE18" i="1"/>
  <c r="DE17" i="1"/>
  <c r="DE16" i="1"/>
  <c r="DE15" i="1"/>
  <c r="DE14" i="1"/>
  <c r="DE13" i="1"/>
  <c r="DE12" i="1"/>
  <c r="DE11" i="1"/>
  <c r="DE10" i="1"/>
  <c r="DE9" i="1"/>
  <c r="DE8" i="1"/>
  <c r="DE7" i="1"/>
  <c r="H22" i="1"/>
  <c r="D4" i="1"/>
  <c r="E35" i="1" l="1"/>
  <c r="FS35" i="1" s="1"/>
  <c r="E29" i="1"/>
  <c r="FS29" i="1" s="1"/>
  <c r="GF22" i="1" l="1"/>
  <c r="GF24" i="1"/>
  <c r="GF23" i="1"/>
  <c r="EW26" i="1"/>
  <c r="EW24" i="1"/>
  <c r="EW23" i="1"/>
  <c r="AB77" i="1"/>
  <c r="E49" i="1"/>
  <c r="B29" i="1"/>
  <c r="AN19" i="1"/>
  <c r="HI4" i="1"/>
  <c r="HH4" i="1"/>
  <c r="HG4" i="1"/>
  <c r="HF4" i="1"/>
  <c r="HE4" i="1"/>
  <c r="HD4" i="1"/>
  <c r="HC4" i="1"/>
  <c r="HB4" i="1"/>
  <c r="HA4" i="1"/>
  <c r="GZ4" i="1"/>
  <c r="GY4" i="1"/>
  <c r="GX4" i="1"/>
  <c r="H49" i="1"/>
  <c r="H41" i="1"/>
  <c r="H35" i="1"/>
  <c r="H29" i="1"/>
  <c r="FP29" i="1" l="1"/>
  <c r="D6" i="1"/>
  <c r="F42" i="1"/>
  <c r="FT42" i="1" s="1"/>
  <c r="A42" i="1"/>
  <c r="FO42" i="1" s="1"/>
  <c r="A36" i="1"/>
  <c r="FO36" i="1" s="1"/>
  <c r="F36" i="1"/>
  <c r="FT36" i="1" s="1"/>
  <c r="AM25" i="1"/>
  <c r="A30" i="1"/>
  <c r="FO30" i="1" s="1"/>
  <c r="F30" i="1"/>
  <c r="HH10" i="1"/>
  <c r="HG10" i="1"/>
  <c r="HF10" i="1"/>
  <c r="HE10" i="1"/>
  <c r="HD10" i="1"/>
  <c r="HC10" i="1"/>
  <c r="HB10" i="1"/>
  <c r="HA10" i="1"/>
  <c r="GY10" i="1"/>
  <c r="GZ10" i="1"/>
  <c r="HI10" i="1"/>
  <c r="HH31" i="1"/>
  <c r="HG31" i="1"/>
  <c r="HF31" i="1"/>
  <c r="GW31" i="1"/>
  <c r="AD13" i="1"/>
  <c r="AD12" i="1"/>
  <c r="AD11" i="1"/>
  <c r="AD10" i="1"/>
  <c r="H30" i="1"/>
  <c r="H42" i="1"/>
  <c r="H36" i="1"/>
  <c r="GZ31" i="1" l="1"/>
  <c r="HD31" i="1"/>
  <c r="HA31" i="1"/>
  <c r="HE31" i="1"/>
  <c r="HB31" i="1"/>
  <c r="HC31" i="1"/>
  <c r="GY31" i="1"/>
  <c r="HI31" i="1"/>
  <c r="GX10" i="1"/>
  <c r="GW10" i="1"/>
  <c r="GX31" i="1"/>
  <c r="F49" i="1"/>
  <c r="B30" i="1"/>
  <c r="FP30" i="1" l="1"/>
  <c r="E22" i="1"/>
  <c r="E23" i="1" l="1"/>
  <c r="B26" i="1"/>
  <c r="B36" i="1"/>
  <c r="FP36" i="1" s="1"/>
  <c r="FU30" i="1"/>
  <c r="AD3" i="1"/>
  <c r="AD4" i="1"/>
  <c r="AD5" i="1"/>
  <c r="AD6" i="1"/>
  <c r="AD7" i="1"/>
  <c r="H23" i="1"/>
  <c r="HB15" i="1" l="1"/>
  <c r="HA15" i="1"/>
  <c r="HH15" i="1"/>
  <c r="GX15" i="1"/>
  <c r="HF15" i="1"/>
  <c r="HI15" i="1"/>
  <c r="GZ15" i="1"/>
  <c r="GY15" i="1"/>
  <c r="HC15" i="1"/>
  <c r="HE15" i="1"/>
  <c r="HG15" i="1"/>
  <c r="HD15" i="1"/>
  <c r="GW15" i="1"/>
  <c r="F35" i="1"/>
  <c r="FT35" i="1" s="1"/>
  <c r="F29" i="1"/>
  <c r="FT29" i="1" s="1"/>
  <c r="FV20" i="1"/>
  <c r="FV19" i="1"/>
  <c r="FV18" i="1"/>
  <c r="FV17" i="1"/>
  <c r="FV16" i="1"/>
  <c r="FV15" i="1"/>
  <c r="FV14" i="1"/>
  <c r="FV13" i="1"/>
  <c r="FV12" i="1"/>
  <c r="FV11" i="1"/>
  <c r="FV10" i="1"/>
  <c r="FV9" i="1"/>
  <c r="FV8" i="1"/>
  <c r="DP22" i="1"/>
  <c r="DP21" i="1"/>
  <c r="DP20" i="1"/>
  <c r="DP19" i="1"/>
  <c r="DP18" i="1"/>
  <c r="DP17" i="1"/>
  <c r="DP16" i="1"/>
  <c r="DP15" i="1"/>
  <c r="DP14" i="1"/>
  <c r="DP13" i="1"/>
  <c r="DP12" i="1"/>
  <c r="DP11" i="1"/>
  <c r="DP10" i="1"/>
  <c r="DP9" i="1"/>
  <c r="DP8" i="1"/>
  <c r="DP7" i="1"/>
  <c r="DP6" i="1"/>
  <c r="DP5" i="1"/>
  <c r="DP4" i="1"/>
  <c r="DP3" i="1"/>
  <c r="DX17" i="1" l="1"/>
  <c r="DX9" i="1"/>
  <c r="DX5" i="1"/>
  <c r="DX16" i="1"/>
  <c r="DX12" i="1"/>
  <c r="DX8" i="1"/>
  <c r="DX4" i="1"/>
  <c r="DX15" i="1"/>
  <c r="DX11" i="1"/>
  <c r="DX7" i="1"/>
  <c r="DX14" i="1"/>
  <c r="DX10" i="1"/>
  <c r="DX6" i="1"/>
  <c r="DX13" i="1"/>
  <c r="DX3" i="1"/>
  <c r="FY17" i="1"/>
  <c r="FY19" i="1"/>
  <c r="FY20" i="1"/>
  <c r="FY18" i="1"/>
  <c r="FY16" i="1"/>
  <c r="FY15" i="1"/>
  <c r="FY14" i="1"/>
  <c r="FY13" i="1"/>
  <c r="FY12" i="1"/>
  <c r="FY11" i="1"/>
  <c r="FY8" i="1"/>
  <c r="FY10" i="1"/>
  <c r="FY9" i="1"/>
  <c r="BR97" i="1" l="1"/>
  <c r="BR95" i="1"/>
  <c r="BR94" i="1"/>
  <c r="BR93" i="1"/>
  <c r="BR92" i="1"/>
  <c r="BR90" i="1"/>
  <c r="BR89" i="1"/>
  <c r="BR88" i="1"/>
  <c r="BR86" i="1"/>
  <c r="BR87" i="1"/>
  <c r="GD20" i="1"/>
  <c r="GD19" i="1"/>
  <c r="GD18" i="1"/>
  <c r="GD17" i="1"/>
  <c r="GD16" i="1"/>
  <c r="GD15" i="1"/>
  <c r="GD14" i="1"/>
  <c r="GD13" i="1"/>
  <c r="GD12" i="1"/>
  <c r="GD11" i="1"/>
  <c r="GD10" i="1"/>
  <c r="GD9" i="1"/>
  <c r="GD8" i="1"/>
  <c r="H24" i="1"/>
  <c r="BR99" i="1" l="1"/>
  <c r="BS84" i="1" s="1"/>
  <c r="BR100" i="1"/>
  <c r="BM1" i="1"/>
  <c r="BK1" i="1"/>
  <c r="BJ1" i="1"/>
  <c r="BI1" i="1"/>
  <c r="H46" i="1"/>
  <c r="GW4" i="1" l="1"/>
  <c r="F46" i="1"/>
  <c r="BN1" i="1"/>
  <c r="D3" i="1" s="1"/>
  <c r="X22" i="1" s="1"/>
  <c r="CD76" i="1" l="1"/>
  <c r="CD72" i="1"/>
  <c r="BZ76" i="1"/>
  <c r="BZ72" i="1"/>
  <c r="BV76" i="1"/>
  <c r="BV72" i="1"/>
  <c r="CD10" i="1"/>
  <c r="BZ10" i="1"/>
  <c r="BV10" i="1"/>
  <c r="BR77" i="1"/>
  <c r="FO20" i="1" l="1"/>
  <c r="FO19" i="1"/>
  <c r="FO18" i="1"/>
  <c r="FO17" i="1"/>
  <c r="FO16" i="1"/>
  <c r="FO15" i="1"/>
  <c r="FO14" i="1"/>
  <c r="FO13" i="1"/>
  <c r="FO12" i="1"/>
  <c r="FO11" i="1"/>
  <c r="FO10" i="1"/>
  <c r="FO9" i="1"/>
  <c r="FO8" i="1"/>
  <c r="FW64" i="1" l="1"/>
  <c r="FW65" i="1"/>
  <c r="FW62" i="1"/>
  <c r="FW61" i="1"/>
  <c r="FW59" i="1"/>
  <c r="FW58" i="1"/>
  <c r="FW57" i="1"/>
  <c r="FW48" i="1"/>
  <c r="FW47" i="1"/>
  <c r="FW46" i="1"/>
  <c r="FW54" i="1"/>
  <c r="FW53" i="1"/>
  <c r="FW51" i="1"/>
  <c r="FW50" i="1"/>
  <c r="FU49" i="1"/>
  <c r="FR49" i="1"/>
  <c r="FU48" i="1"/>
  <c r="FT48" i="1"/>
  <c r="FS48" i="1"/>
  <c r="FR48" i="1"/>
  <c r="FU47" i="1"/>
  <c r="FT47" i="1"/>
  <c r="FS47" i="1"/>
  <c r="FR47" i="1"/>
  <c r="FU46" i="1"/>
  <c r="FS46" i="1"/>
  <c r="FR46" i="1"/>
  <c r="FU45" i="1"/>
  <c r="FT45" i="1"/>
  <c r="FS45" i="1"/>
  <c r="FR45" i="1"/>
  <c r="FU44" i="1"/>
  <c r="FT44" i="1"/>
  <c r="FS44" i="1"/>
  <c r="FR44" i="1"/>
  <c r="FQ44" i="1"/>
  <c r="FU34" i="1"/>
  <c r="FT34" i="1"/>
  <c r="FS34" i="1"/>
  <c r="FR34" i="1"/>
  <c r="FU33" i="1"/>
  <c r="FT33" i="1"/>
  <c r="FS33" i="1"/>
  <c r="FR33" i="1"/>
  <c r="FU32" i="1"/>
  <c r="FT32" i="1"/>
  <c r="FS32" i="1"/>
  <c r="FR32" i="1"/>
  <c r="FQ32" i="1"/>
  <c r="FT30" i="1"/>
  <c r="FU28" i="1"/>
  <c r="FS28" i="1"/>
  <c r="FR28" i="1"/>
  <c r="FU27" i="1"/>
  <c r="FT27" i="1"/>
  <c r="FS27" i="1"/>
  <c r="FR27" i="1"/>
  <c r="FU26" i="1"/>
  <c r="FT26" i="1"/>
  <c r="FS26" i="1"/>
  <c r="FR26" i="1"/>
  <c r="FU25" i="1"/>
  <c r="FT25" i="1"/>
  <c r="FS25" i="1"/>
  <c r="FR25" i="1"/>
  <c r="FU24" i="1"/>
  <c r="FT24" i="1"/>
  <c r="FS24" i="1"/>
  <c r="FR24" i="1"/>
  <c r="FU23" i="1"/>
  <c r="FT23" i="1"/>
  <c r="FR23" i="1"/>
  <c r="FU53" i="1" l="1"/>
  <c r="FU58" i="1"/>
  <c r="FU57" i="1"/>
  <c r="FU56" i="1"/>
  <c r="FU54" i="1"/>
  <c r="FU52" i="1"/>
  <c r="FU60" i="1" l="1"/>
  <c r="FU61" i="1"/>
  <c r="FU62" i="1" l="1"/>
  <c r="G6" i="1" s="1"/>
  <c r="B45" i="1"/>
  <c r="FP45" i="1" s="1"/>
  <c r="B24" i="1"/>
  <c r="FP24" i="1" s="1"/>
  <c r="FS30" i="1" l="1"/>
  <c r="FP26" i="1"/>
  <c r="FP25" i="1" l="1"/>
  <c r="FS23" i="1"/>
  <c r="GX13" i="1" l="1"/>
  <c r="HI13" i="1"/>
  <c r="HH13" i="1"/>
  <c r="HG13" i="1"/>
  <c r="HF13" i="1"/>
  <c r="HE13" i="1"/>
  <c r="HD13" i="1"/>
  <c r="HC13" i="1"/>
  <c r="HB13" i="1"/>
  <c r="HA13" i="1"/>
  <c r="GZ13" i="1"/>
  <c r="GY13" i="1"/>
  <c r="S19" i="1" l="1"/>
  <c r="S18" i="1"/>
  <c r="S17" i="1"/>
  <c r="S16" i="1"/>
  <c r="S15" i="1"/>
  <c r="S13" i="1"/>
  <c r="GV2" i="1" l="1"/>
  <c r="FM20" i="1"/>
  <c r="FM19" i="1"/>
  <c r="FM18" i="1"/>
  <c r="FM17" i="1"/>
  <c r="FM16" i="1"/>
  <c r="FM15" i="1"/>
  <c r="FM13" i="1"/>
  <c r="FT46" i="1" l="1"/>
  <c r="FT49" i="1" l="1"/>
  <c r="FM14" i="1"/>
  <c r="FS49" i="1" l="1"/>
  <c r="FM9" i="1"/>
  <c r="FM12" i="1"/>
  <c r="FM11" i="1"/>
  <c r="FM10" i="1"/>
  <c r="FM8" i="1"/>
  <c r="GW30" i="1"/>
  <c r="HI30" i="1"/>
  <c r="HH30" i="1"/>
  <c r="HG30" i="1"/>
  <c r="HF30" i="1"/>
  <c r="HE30" i="1"/>
  <c r="HD30" i="1"/>
  <c r="HC30" i="1"/>
  <c r="HB30" i="1"/>
  <c r="HA30" i="1"/>
  <c r="GZ30" i="1"/>
  <c r="GY30" i="1"/>
  <c r="GX30" i="1"/>
  <c r="HI11" i="1"/>
  <c r="HH11" i="1"/>
  <c r="HG11" i="1"/>
  <c r="HF11" i="1"/>
  <c r="HE11" i="1"/>
  <c r="HD11" i="1"/>
  <c r="HC11" i="1"/>
  <c r="HB11" i="1"/>
  <c r="HA11" i="1"/>
  <c r="GZ11" i="1"/>
  <c r="GY11" i="1"/>
  <c r="GX11" i="1"/>
  <c r="GW11" i="1"/>
  <c r="HG29" i="1"/>
  <c r="HF29" i="1"/>
  <c r="HE29" i="1"/>
  <c r="AD60" i="1"/>
  <c r="HC29" i="1" s="1"/>
  <c r="AD59" i="1"/>
  <c r="AA60" i="1"/>
  <c r="HI29" i="1" s="1"/>
  <c r="AA59" i="1"/>
  <c r="AC60" i="1"/>
  <c r="HD29" i="1" s="1"/>
  <c r="AC59" i="1"/>
  <c r="GW27" i="1"/>
  <c r="HI27" i="1"/>
  <c r="HH27" i="1"/>
  <c r="HG27" i="1"/>
  <c r="HF27" i="1"/>
  <c r="HE27" i="1"/>
  <c r="HD27" i="1"/>
  <c r="HC27" i="1"/>
  <c r="HB27" i="1"/>
  <c r="HA27" i="1"/>
  <c r="GZ27" i="1"/>
  <c r="GY27" i="1"/>
  <c r="GX27" i="1"/>
  <c r="GW25" i="1"/>
  <c r="HI25" i="1"/>
  <c r="HH25" i="1"/>
  <c r="HG25" i="1"/>
  <c r="HF25" i="1"/>
  <c r="HE25" i="1"/>
  <c r="HD25" i="1"/>
  <c r="HC25" i="1"/>
  <c r="HB25" i="1"/>
  <c r="HA25" i="1"/>
  <c r="GZ25" i="1"/>
  <c r="GY25" i="1"/>
  <c r="GX25" i="1"/>
  <c r="GW24" i="1"/>
  <c r="HI24" i="1"/>
  <c r="HH24" i="1"/>
  <c r="HG24" i="1"/>
  <c r="HF24" i="1"/>
  <c r="HE24" i="1"/>
  <c r="HD24" i="1"/>
  <c r="HC24" i="1"/>
  <c r="HB24" i="1"/>
  <c r="HA24" i="1"/>
  <c r="GZ24" i="1"/>
  <c r="GY24" i="1"/>
  <c r="GX24" i="1"/>
  <c r="GW22" i="1"/>
  <c r="HI22" i="1"/>
  <c r="HH22" i="1"/>
  <c r="HG22" i="1"/>
  <c r="HF22" i="1"/>
  <c r="HE22" i="1"/>
  <c r="HD22" i="1"/>
  <c r="HC22" i="1"/>
  <c r="HB22" i="1"/>
  <c r="HA22" i="1"/>
  <c r="GZ22" i="1"/>
  <c r="GY22" i="1"/>
  <c r="GX22" i="1"/>
  <c r="HI21" i="1"/>
  <c r="HH21" i="1"/>
  <c r="HG21" i="1"/>
  <c r="HF21" i="1"/>
  <c r="HE21" i="1"/>
  <c r="HD21" i="1"/>
  <c r="HC21" i="1"/>
  <c r="GW21" i="1"/>
  <c r="HB21" i="1"/>
  <c r="HA21" i="1"/>
  <c r="GZ21" i="1"/>
  <c r="GY21" i="1"/>
  <c r="GX21" i="1"/>
  <c r="HI16" i="1"/>
  <c r="HH16" i="1"/>
  <c r="HG16" i="1"/>
  <c r="HF16" i="1"/>
  <c r="HE16" i="1"/>
  <c r="HD16" i="1"/>
  <c r="HC16" i="1"/>
  <c r="HB16" i="1"/>
  <c r="HA16" i="1"/>
  <c r="GZ16" i="1"/>
  <c r="GY16" i="1"/>
  <c r="GX16" i="1"/>
  <c r="GW16" i="1"/>
  <c r="HI20" i="1"/>
  <c r="HH20" i="1"/>
  <c r="HG20" i="1"/>
  <c r="HF20" i="1"/>
  <c r="HE20" i="1"/>
  <c r="HD20" i="1"/>
  <c r="HC20" i="1"/>
  <c r="HB20" i="1"/>
  <c r="HA20" i="1"/>
  <c r="GZ20" i="1"/>
  <c r="GY20" i="1"/>
  <c r="GX20" i="1"/>
  <c r="HI19" i="1"/>
  <c r="HH19" i="1"/>
  <c r="HG19" i="1"/>
  <c r="HF19" i="1"/>
  <c r="HE19" i="1"/>
  <c r="HD19" i="1"/>
  <c r="HC19" i="1"/>
  <c r="HB19" i="1"/>
  <c r="GZ19" i="1"/>
  <c r="GY19" i="1"/>
  <c r="GX19" i="1"/>
  <c r="GW19" i="1"/>
  <c r="HA19" i="1"/>
  <c r="HI17" i="1"/>
  <c r="HH17" i="1"/>
  <c r="HG17" i="1"/>
  <c r="HF17" i="1"/>
  <c r="HE17" i="1"/>
  <c r="HD17" i="1"/>
  <c r="HC17" i="1"/>
  <c r="HB17" i="1"/>
  <c r="HA17" i="1"/>
  <c r="GZ17" i="1"/>
  <c r="GY17" i="1"/>
  <c r="GX17" i="1"/>
  <c r="GW17" i="1"/>
  <c r="HI12" i="1"/>
  <c r="HH12" i="1"/>
  <c r="HG12" i="1"/>
  <c r="HF12" i="1"/>
  <c r="HE12" i="1"/>
  <c r="HD12" i="1"/>
  <c r="HB12" i="1"/>
  <c r="HA12" i="1"/>
  <c r="GZ12" i="1"/>
  <c r="GX12" i="1"/>
  <c r="HI5" i="1"/>
  <c r="HH5" i="1"/>
  <c r="HG5" i="1"/>
  <c r="HF5" i="1"/>
  <c r="HE5" i="1"/>
  <c r="HD5" i="1"/>
  <c r="HC5" i="1"/>
  <c r="HB5" i="1"/>
  <c r="HB3" i="1" s="1"/>
  <c r="HI8" i="1"/>
  <c r="HH8" i="1"/>
  <c r="HG8" i="1"/>
  <c r="HF8" i="1"/>
  <c r="HE8" i="1"/>
  <c r="HD8" i="1"/>
  <c r="HC8" i="1"/>
  <c r="HB8" i="1"/>
  <c r="HA8" i="1"/>
  <c r="GZ8" i="1"/>
  <c r="GY8" i="1"/>
  <c r="GX8" i="1"/>
  <c r="GW8" i="1"/>
  <c r="HI7" i="1"/>
  <c r="HG7" i="1"/>
  <c r="HF7" i="1"/>
  <c r="HE7" i="1"/>
  <c r="HD7" i="1"/>
  <c r="HC7" i="1"/>
  <c r="HB7" i="1"/>
  <c r="HA7" i="1"/>
  <c r="GZ7" i="1"/>
  <c r="GY7" i="1"/>
  <c r="GX7" i="1"/>
  <c r="GW7" i="1"/>
  <c r="HI14" i="1"/>
  <c r="HH14" i="1"/>
  <c r="HG14" i="1"/>
  <c r="HF14" i="1"/>
  <c r="HE14" i="1"/>
  <c r="HD14" i="1"/>
  <c r="HC14" i="1"/>
  <c r="HB14" i="1"/>
  <c r="HA14" i="1"/>
  <c r="GZ14" i="1"/>
  <c r="GY14" i="1"/>
  <c r="GX14" i="1"/>
  <c r="GW14" i="1"/>
  <c r="GX28" i="1" l="1"/>
  <c r="HH29" i="1"/>
  <c r="HD28" i="1"/>
  <c r="HH28" i="1"/>
  <c r="HE28" i="1"/>
  <c r="HI28" i="1"/>
  <c r="HC28" i="1"/>
  <c r="HF28" i="1"/>
  <c r="HG28" i="1"/>
  <c r="HB28" i="1"/>
  <c r="GX29" i="1"/>
  <c r="GY29" i="1"/>
  <c r="HB29" i="1"/>
  <c r="HA29" i="1"/>
  <c r="HI3" i="1"/>
  <c r="HI36" i="1"/>
  <c r="HH3" i="1"/>
  <c r="HH36" i="1"/>
  <c r="HG3" i="1"/>
  <c r="HG36" i="1"/>
  <c r="HF3" i="1"/>
  <c r="HF36" i="1"/>
  <c r="HE3" i="1"/>
  <c r="HE36" i="1"/>
  <c r="HD3" i="1"/>
  <c r="HD36" i="1"/>
  <c r="HC3" i="1"/>
  <c r="HB36" i="1"/>
  <c r="HC36" i="1"/>
  <c r="GW29" i="1"/>
  <c r="FM22" i="1"/>
  <c r="GY28" i="1"/>
  <c r="HA28" i="1"/>
  <c r="GZ28" i="1"/>
  <c r="GZ29" i="1"/>
  <c r="GW28" i="1"/>
  <c r="FS21" i="1"/>
  <c r="GE20" i="1" l="1"/>
  <c r="GE19" i="1"/>
  <c r="GE18" i="1"/>
  <c r="GE17" i="1"/>
  <c r="GE16" i="1"/>
  <c r="GE15" i="1"/>
  <c r="GE14" i="1"/>
  <c r="GE13" i="1"/>
  <c r="FZ19" i="1"/>
  <c r="FZ17" i="1"/>
  <c r="FZ18" i="1"/>
  <c r="FZ16" i="1"/>
  <c r="FZ15" i="1"/>
  <c r="FZ13" i="1"/>
  <c r="GE11" i="1" l="1"/>
  <c r="GE12" i="1"/>
  <c r="GE10" i="1"/>
  <c r="GE9" i="1"/>
  <c r="GE8" i="1"/>
  <c r="HA5" i="1" l="1"/>
  <c r="GZ5" i="1"/>
  <c r="GY5" i="1"/>
  <c r="GX5" i="1"/>
  <c r="GX3" i="1" s="1"/>
  <c r="GW5" i="1"/>
  <c r="GW3" i="1" s="1"/>
  <c r="HA3" i="1" l="1"/>
  <c r="HA36" i="1"/>
  <c r="GZ3" i="1"/>
  <c r="GZ36" i="1"/>
  <c r="GX36" i="1"/>
  <c r="GW36" i="1"/>
  <c r="GY36" i="1"/>
  <c r="GY3" i="1"/>
  <c r="GW13" i="1"/>
  <c r="GU5" i="1" l="1"/>
  <c r="FQ22" i="1"/>
  <c r="DE4" i="1" l="1"/>
  <c r="DE5" i="1"/>
  <c r="DE6" i="1"/>
  <c r="DE3" i="1"/>
  <c r="FT7" i="1"/>
  <c r="FR7" i="1"/>
  <c r="FP7" i="1"/>
  <c r="FQ4" i="1"/>
  <c r="FQ3" i="1"/>
  <c r="FQ2" i="1"/>
  <c r="FP4" i="1"/>
  <c r="FP3" i="1"/>
  <c r="FP2" i="1"/>
  <c r="FR22" i="1"/>
  <c r="FT22" i="1"/>
  <c r="FU22" i="1"/>
  <c r="FU20" i="1"/>
  <c r="FS20" i="1"/>
  <c r="FP20" i="1"/>
  <c r="FU19" i="1"/>
  <c r="FS19" i="1"/>
  <c r="FP19" i="1"/>
  <c r="FU18" i="1"/>
  <c r="FS18" i="1"/>
  <c r="FP18" i="1"/>
  <c r="FU17" i="1"/>
  <c r="FS17" i="1"/>
  <c r="FP17" i="1"/>
  <c r="FU16" i="1"/>
  <c r="FS16" i="1"/>
  <c r="FP16" i="1"/>
  <c r="FU15" i="1"/>
  <c r="FS15" i="1"/>
  <c r="FP15" i="1"/>
  <c r="FU14" i="1"/>
  <c r="FS14" i="1"/>
  <c r="FP14" i="1"/>
  <c r="FU13" i="1"/>
  <c r="FS13" i="1"/>
  <c r="FP13" i="1"/>
  <c r="FU12" i="1"/>
  <c r="FS12" i="1"/>
  <c r="FP12" i="1"/>
  <c r="FU11" i="1"/>
  <c r="FS11" i="1"/>
  <c r="FP11" i="1"/>
  <c r="FU10" i="1"/>
  <c r="FS10" i="1"/>
  <c r="FP10" i="1"/>
  <c r="FU9" i="1"/>
  <c r="FS9" i="1"/>
  <c r="FP9" i="1"/>
  <c r="FU8" i="1"/>
  <c r="FS8" i="1"/>
  <c r="FP8" i="1"/>
  <c r="FY6" i="1" l="1"/>
  <c r="E7" i="1" s="1"/>
  <c r="S20" i="1"/>
  <c r="B27" i="1"/>
  <c r="FP27" i="1" s="1"/>
  <c r="FX6" i="1" l="1"/>
  <c r="C7" i="1" s="1"/>
  <c r="FS7" i="1"/>
  <c r="FP23" i="1"/>
  <c r="FQ7" i="1" l="1"/>
  <c r="S14" i="1"/>
  <c r="S12" i="1"/>
  <c r="S9" i="1"/>
  <c r="S10" i="1"/>
  <c r="S11" i="1"/>
  <c r="S8" i="1"/>
  <c r="FT20" i="1" l="1"/>
  <c r="FT19" i="1"/>
  <c r="FT18" i="1"/>
  <c r="FT17" i="1"/>
  <c r="FT16" i="1"/>
  <c r="FT15" i="1"/>
  <c r="FT14" i="1"/>
  <c r="FT13" i="1"/>
  <c r="FT12" i="1"/>
  <c r="FT11" i="1"/>
  <c r="FT10" i="1"/>
  <c r="FT9" i="1"/>
  <c r="FT8" i="1"/>
  <c r="GW12" i="1" l="1"/>
  <c r="DZ8" i="1"/>
  <c r="EE8" i="1" s="1"/>
  <c r="DZ7" i="1"/>
  <c r="DZ13" i="1"/>
  <c r="DZ9" i="1"/>
  <c r="EE9" i="1" s="1"/>
  <c r="DZ6" i="1"/>
  <c r="EE6" i="1" s="1"/>
  <c r="DZ5" i="1"/>
  <c r="EE5" i="1" s="1"/>
  <c r="DZ4" i="1"/>
  <c r="DZ12" i="1"/>
  <c r="EE12" i="1" s="1"/>
  <c r="DZ11" i="1"/>
  <c r="EE11" i="1" s="1"/>
  <c r="DZ10" i="1"/>
  <c r="EE10" i="1" s="1"/>
  <c r="FZ20" i="1"/>
  <c r="FZ14" i="1"/>
  <c r="FZ12" i="1"/>
  <c r="FZ11" i="1"/>
  <c r="FZ9" i="1"/>
  <c r="FZ10" i="1"/>
  <c r="FZ8" i="1"/>
  <c r="H10" i="1" l="1"/>
  <c r="GY6" i="1" s="1"/>
  <c r="H11" i="1"/>
  <c r="GZ6" i="1" s="1"/>
  <c r="H9" i="1"/>
  <c r="GX6" i="1" s="1"/>
  <c r="H8" i="1"/>
  <c r="GW6" i="1" s="1"/>
  <c r="HA6" i="1"/>
  <c r="EE7" i="1"/>
  <c r="EE17" i="1" s="1"/>
  <c r="HI6" i="1"/>
  <c r="HE6" i="1"/>
  <c r="HH6" i="1"/>
  <c r="HD6" i="1"/>
  <c r="HG6" i="1"/>
  <c r="HC6" i="1"/>
  <c r="HF6" i="1"/>
  <c r="HB6" i="1"/>
  <c r="EE13" i="1"/>
  <c r="EE4" i="1"/>
  <c r="EE16" i="1"/>
  <c r="FS22" i="1"/>
  <c r="HC12" i="1"/>
  <c r="GY12" i="1"/>
  <c r="FZ6" i="1"/>
  <c r="EE15" i="1" l="1"/>
  <c r="EF19" i="1"/>
  <c r="F28" i="1"/>
  <c r="FT28" i="1" s="1"/>
  <c r="G7" i="1"/>
  <c r="GA6" i="1"/>
  <c r="FR9" i="1"/>
  <c r="FR8" i="1"/>
  <c r="FR11" i="1"/>
  <c r="FR13" i="1"/>
  <c r="FR10" i="1"/>
  <c r="FR14" i="1"/>
  <c r="FR18" i="1"/>
  <c r="FR15" i="1"/>
  <c r="FR19" i="1"/>
  <c r="FR12" i="1"/>
  <c r="FR16" i="1"/>
  <c r="FR20" i="1"/>
  <c r="FR17" i="1"/>
  <c r="CD79" i="1"/>
  <c r="CD77" i="1"/>
  <c r="CD75" i="1"/>
  <c r="CD74" i="1"/>
  <c r="CD73" i="1"/>
  <c r="CD71" i="1"/>
  <c r="CD70" i="1"/>
  <c r="CD67" i="1"/>
  <c r="CD66" i="1"/>
  <c r="CD65" i="1"/>
  <c r="CD64" i="1"/>
  <c r="CD63" i="1"/>
  <c r="CD62" i="1"/>
  <c r="CD61" i="1"/>
  <c r="CD60" i="1"/>
  <c r="CD59" i="1"/>
  <c r="CD58" i="1"/>
  <c r="CD57" i="1"/>
  <c r="CD56" i="1"/>
  <c r="CD54" i="1"/>
  <c r="CD53" i="1"/>
  <c r="CD52" i="1"/>
  <c r="CD51" i="1"/>
  <c r="CD50" i="1"/>
  <c r="CD49" i="1"/>
  <c r="CD48" i="1"/>
  <c r="CD47" i="1"/>
  <c r="CD46" i="1"/>
  <c r="CD45" i="1"/>
  <c r="CD44" i="1"/>
  <c r="CD35" i="1"/>
  <c r="CD34" i="1"/>
  <c r="CD33" i="1"/>
  <c r="CD32" i="1"/>
  <c r="CD31" i="1"/>
  <c r="CD30" i="1"/>
  <c r="CD29" i="1"/>
  <c r="CD28" i="1"/>
  <c r="CD27" i="1"/>
  <c r="CD26" i="1"/>
  <c r="CD23" i="1"/>
  <c r="CD22" i="1"/>
  <c r="CD21" i="1"/>
  <c r="CD20" i="1"/>
  <c r="CD19" i="1"/>
  <c r="CD18" i="1"/>
  <c r="CD17" i="1"/>
  <c r="CD16" i="1"/>
  <c r="CD15" i="1"/>
  <c r="CD14" i="1"/>
  <c r="CD13" i="1"/>
  <c r="CD12" i="1"/>
  <c r="CD11" i="1"/>
  <c r="CD9" i="1"/>
  <c r="CD8" i="1"/>
  <c r="CD7" i="1"/>
  <c r="CD6" i="1"/>
  <c r="CD5" i="1"/>
  <c r="CD4" i="1"/>
  <c r="CD3" i="1"/>
  <c r="BZ79" i="1"/>
  <c r="BZ77" i="1"/>
  <c r="BZ75" i="1"/>
  <c r="BZ74" i="1"/>
  <c r="BZ73" i="1"/>
  <c r="BZ71" i="1"/>
  <c r="BZ70" i="1"/>
  <c r="BZ67" i="1"/>
  <c r="BZ66" i="1"/>
  <c r="BZ65" i="1"/>
  <c r="BZ64" i="1"/>
  <c r="BZ63" i="1"/>
  <c r="BZ62" i="1"/>
  <c r="BZ61" i="1"/>
  <c r="BZ60" i="1"/>
  <c r="BZ59" i="1"/>
  <c r="BZ58" i="1"/>
  <c r="BZ57" i="1"/>
  <c r="BZ56" i="1"/>
  <c r="BZ54" i="1"/>
  <c r="BZ53" i="1"/>
  <c r="BZ52" i="1"/>
  <c r="BZ51" i="1"/>
  <c r="BZ50" i="1"/>
  <c r="BZ49" i="1"/>
  <c r="BZ48" i="1"/>
  <c r="BZ47" i="1"/>
  <c r="BZ46" i="1"/>
  <c r="BZ45" i="1"/>
  <c r="BZ44" i="1"/>
  <c r="BZ35" i="1"/>
  <c r="BZ34" i="1"/>
  <c r="BZ33" i="1"/>
  <c r="BZ32" i="1"/>
  <c r="BZ31" i="1"/>
  <c r="BZ30" i="1"/>
  <c r="BZ29" i="1"/>
  <c r="BZ28" i="1"/>
  <c r="BZ27" i="1"/>
  <c r="BZ26" i="1"/>
  <c r="BZ23" i="1"/>
  <c r="BZ22" i="1"/>
  <c r="BZ21" i="1"/>
  <c r="BZ20" i="1"/>
  <c r="BZ19" i="1"/>
  <c r="BZ18" i="1"/>
  <c r="BZ17" i="1"/>
  <c r="BZ16" i="1"/>
  <c r="BZ15" i="1"/>
  <c r="BZ14" i="1"/>
  <c r="BZ13" i="1"/>
  <c r="BZ12" i="1"/>
  <c r="BZ11" i="1"/>
  <c r="BZ9" i="1"/>
  <c r="BZ8" i="1"/>
  <c r="BZ7" i="1"/>
  <c r="BZ6" i="1"/>
  <c r="BZ5" i="1"/>
  <c r="BZ4" i="1"/>
  <c r="BZ3" i="1"/>
  <c r="BV79" i="1"/>
  <c r="BV77" i="1"/>
  <c r="BV75" i="1"/>
  <c r="BV74" i="1"/>
  <c r="BV73" i="1"/>
  <c r="BV71" i="1"/>
  <c r="BV70" i="1"/>
  <c r="BV67" i="1"/>
  <c r="BV66" i="1"/>
  <c r="BV65" i="1"/>
  <c r="BV64" i="1"/>
  <c r="BV63" i="1"/>
  <c r="BV62" i="1"/>
  <c r="BV61" i="1"/>
  <c r="BV60" i="1"/>
  <c r="BV59" i="1"/>
  <c r="BV58" i="1"/>
  <c r="BV57" i="1"/>
  <c r="BV56" i="1"/>
  <c r="BV54" i="1"/>
  <c r="BV53" i="1"/>
  <c r="BV52" i="1"/>
  <c r="BV51" i="1"/>
  <c r="BV50" i="1"/>
  <c r="BV49" i="1"/>
  <c r="BV48" i="1"/>
  <c r="BV47" i="1"/>
  <c r="BV46" i="1"/>
  <c r="BV45" i="1"/>
  <c r="BV44" i="1"/>
  <c r="BV35" i="1"/>
  <c r="BV34" i="1"/>
  <c r="BV33" i="1"/>
  <c r="BV32" i="1"/>
  <c r="BV31" i="1"/>
  <c r="BV30" i="1"/>
  <c r="BV29" i="1"/>
  <c r="BV28" i="1"/>
  <c r="BV27" i="1"/>
  <c r="BV26" i="1"/>
  <c r="BV23" i="1"/>
  <c r="BV22" i="1"/>
  <c r="BV21" i="1"/>
  <c r="BV20" i="1"/>
  <c r="BV19" i="1"/>
  <c r="BV18" i="1"/>
  <c r="BV17" i="1"/>
  <c r="BV16" i="1"/>
  <c r="BV15" i="1"/>
  <c r="BV14" i="1"/>
  <c r="BV13" i="1"/>
  <c r="BV12" i="1"/>
  <c r="BV11" i="1"/>
  <c r="BV9" i="1"/>
  <c r="BV8" i="1"/>
  <c r="BV7" i="1"/>
  <c r="BV6" i="1"/>
  <c r="BV5" i="1"/>
  <c r="BV4" i="1"/>
  <c r="BV3" i="1"/>
  <c r="BR22" i="1"/>
  <c r="BR21" i="1"/>
  <c r="BR20" i="1"/>
  <c r="BR19" i="1"/>
  <c r="BR18" i="1"/>
  <c r="BR17" i="1"/>
  <c r="BR16" i="1"/>
  <c r="BR15" i="1"/>
  <c r="BR14" i="1"/>
  <c r="BR13" i="1"/>
  <c r="BR12" i="1"/>
  <c r="BR11" i="1"/>
  <c r="BR10" i="1"/>
  <c r="BR9" i="1"/>
  <c r="BR8" i="1"/>
  <c r="BR7" i="1"/>
  <c r="BR6" i="1"/>
  <c r="BR5" i="1"/>
  <c r="BR4" i="1"/>
  <c r="BR3" i="1"/>
  <c r="BR80" i="1"/>
  <c r="BR78" i="1"/>
  <c r="BR76" i="1"/>
  <c r="BR75" i="1"/>
  <c r="BR74" i="1"/>
  <c r="BR73" i="1"/>
  <c r="BR72" i="1"/>
  <c r="BR71" i="1"/>
  <c r="BR70" i="1"/>
  <c r="BR65" i="1"/>
  <c r="BR64" i="1"/>
  <c r="BR63" i="1"/>
  <c r="BR62" i="1"/>
  <c r="BR61" i="1"/>
  <c r="BR60" i="1"/>
  <c r="BR59" i="1"/>
  <c r="BR58" i="1"/>
  <c r="BR57" i="1"/>
  <c r="BR56" i="1"/>
  <c r="BR54" i="1"/>
  <c r="BR53" i="1"/>
  <c r="BR52" i="1"/>
  <c r="BR51" i="1"/>
  <c r="BR50" i="1"/>
  <c r="BR49" i="1"/>
  <c r="BR48" i="1"/>
  <c r="BR47" i="1"/>
  <c r="BR46" i="1"/>
  <c r="BR45" i="1"/>
  <c r="BR44" i="1"/>
  <c r="BR43" i="1"/>
  <c r="BR42" i="1"/>
  <c r="BR41" i="1"/>
  <c r="BR40" i="1"/>
  <c r="BR39" i="1"/>
  <c r="BR35" i="1"/>
  <c r="BR34" i="1"/>
  <c r="BR33" i="1"/>
  <c r="BR32" i="1"/>
  <c r="BR31" i="1"/>
  <c r="BR30" i="1"/>
  <c r="BR29" i="1"/>
  <c r="BR28" i="1"/>
  <c r="BR27" i="1"/>
  <c r="BR26" i="1"/>
  <c r="H28" i="1"/>
  <c r="X25" i="1" l="1"/>
  <c r="FU7" i="1"/>
  <c r="X23" i="1"/>
  <c r="X26" i="1" l="1"/>
  <c r="GW1" i="1" s="1"/>
  <c r="C6" i="1"/>
  <c r="HH9" i="1" l="1"/>
  <c r="HI9" i="1"/>
  <c r="HF9" i="1"/>
  <c r="HG9" i="1"/>
  <c r="HC9" i="1"/>
  <c r="HE9" i="1"/>
  <c r="HD9" i="1"/>
  <c r="HA9" i="1"/>
  <c r="HB9" i="1"/>
  <c r="GY9" i="1"/>
  <c r="GZ9" i="1"/>
  <c r="GW9" i="1"/>
  <c r="GX9" i="1"/>
  <c r="R8"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<sst xmlns="http://schemas.openxmlformats.org/spreadsheetml/2006/main" count="9277" uniqueCount="1358">
  <si>
    <t>Start HERE   Select a shell, a finish and a badge.  Then spec out your Ludwig kit.</t>
  </si>
  <si>
    <t>Retail</t>
  </si>
  <si>
    <t>Discount Calc</t>
  </si>
  <si>
    <t>BTS</t>
  </si>
  <si>
    <t>Finishes</t>
  </si>
  <si>
    <t>from cpt</t>
  </si>
  <si>
    <t>Option Hoop</t>
  </si>
  <si>
    <t>Old Finish price index, based on Shell and finType.  Replaced by columns AT:BB</t>
  </si>
  <si>
    <t>Finish price based on v_size, v_shell and v_finType</t>
  </si>
  <si>
    <t>Need L8.W, LC.W, LM.W, LO.W</t>
  </si>
  <si>
    <t>Sizes</t>
  </si>
  <si>
    <t>Classic Maple</t>
  </si>
  <si>
    <t>Legacy Maple</t>
  </si>
  <si>
    <t>Legacy Mahogany</t>
  </si>
  <si>
    <t>Legacy Exotic</t>
  </si>
  <si>
    <t>Classic Oak</t>
  </si>
  <si>
    <t>Prices</t>
  </si>
  <si>
    <t>Classic Maple Price</t>
  </si>
  <si>
    <t>Legacy Maple Price</t>
  </si>
  <si>
    <t>Legacy Mahogany Price</t>
  </si>
  <si>
    <t>Legacy Exotic Price</t>
  </si>
  <si>
    <t>Classic Oak Price</t>
  </si>
  <si>
    <t>Option Pricing</t>
  </si>
  <si>
    <t>Classic Maple Codif</t>
  </si>
  <si>
    <t>Legacy Maple Codif</t>
  </si>
  <si>
    <t>Legacy Mahogany Codif</t>
  </si>
  <si>
    <t>Legacy Exotic Codif</t>
  </si>
  <si>
    <t>Classic Oak Codif</t>
  </si>
  <si>
    <t>Lugs</t>
  </si>
  <si>
    <t>Values</t>
  </si>
  <si>
    <t xml:space="preserve">Size </t>
  </si>
  <si>
    <t>Size group</t>
  </si>
  <si>
    <t>Selected</t>
  </si>
  <si>
    <t>Lugs for</t>
  </si>
  <si>
    <t>Mounts</t>
  </si>
  <si>
    <t>Shell Mount Cymbal Holder</t>
  </si>
  <si>
    <t>BD Hoop options</t>
  </si>
  <si>
    <t>Edges</t>
  </si>
  <si>
    <t>Spurs</t>
  </si>
  <si>
    <t>Safeties, Constraints, Warnings</t>
  </si>
  <si>
    <t>Dbl/Sngl</t>
  </si>
  <si>
    <t>Snare Bed</t>
  </si>
  <si>
    <t>Shell</t>
  </si>
  <si>
    <t>Dealer</t>
  </si>
  <si>
    <t>Shell / Finish / Badge Error</t>
  </si>
  <si>
    <t>Four  versions for release</t>
  </si>
  <si>
    <t>Range</t>
  </si>
  <si>
    <t>All Finishes</t>
  </si>
  <si>
    <t>finType</t>
  </si>
  <si>
    <t>Default Bass Hoop</t>
  </si>
  <si>
    <t>Range Name</t>
  </si>
  <si>
    <t>Std Inlay</t>
  </si>
  <si>
    <t>Bass</t>
  </si>
  <si>
    <t>Floor</t>
  </si>
  <si>
    <t>Tom</t>
  </si>
  <si>
    <t>Snare</t>
  </si>
  <si>
    <t>IntFin Options</t>
  </si>
  <si>
    <t>v_shell . v_finType</t>
  </si>
  <si>
    <t>Always 0</t>
  </si>
  <si>
    <t>All Sizes (useless)</t>
  </si>
  <si>
    <t>Matcher</t>
  </si>
  <si>
    <t>Classic Maple Bass Size</t>
  </si>
  <si>
    <t>Legacy Maple Bass Size</t>
  </si>
  <si>
    <t>Legacy Mahogany Bass Size</t>
  </si>
  <si>
    <t>Legacy Exotic Bass Size</t>
  </si>
  <si>
    <t>Classic Oak Bass Size</t>
  </si>
  <si>
    <t>All Sizes</t>
  </si>
  <si>
    <t>CPT_code</t>
  </si>
  <si>
    <t>L8</t>
  </si>
  <si>
    <t>LL</t>
  </si>
  <si>
    <t>LM</t>
  </si>
  <si>
    <t>LX</t>
  </si>
  <si>
    <t>LO</t>
  </si>
  <si>
    <t>Finishes (moved to columns AT:BB)</t>
  </si>
  <si>
    <t>Type</t>
  </si>
  <si>
    <t>Size v Type</t>
  </si>
  <si>
    <t>Size</t>
  </si>
  <si>
    <t>Named Range</t>
  </si>
  <si>
    <t>ML</t>
  </si>
  <si>
    <t>LC</t>
  </si>
  <si>
    <t>LI</t>
  </si>
  <si>
    <t>LT</t>
  </si>
  <si>
    <t>SI</t>
  </si>
  <si>
    <t>ST</t>
  </si>
  <si>
    <t>TB</t>
  </si>
  <si>
    <t>for Spurs</t>
  </si>
  <si>
    <t>Price</t>
  </si>
  <si>
    <t>Codif</t>
  </si>
  <si>
    <t>Bass Mounts (Depend on Lugs)</t>
  </si>
  <si>
    <t>Rod Size</t>
  </si>
  <si>
    <t>Exists</t>
  </si>
  <si>
    <t>Shell Mount</t>
  </si>
  <si>
    <t>Top Level</t>
  </si>
  <si>
    <t>Shark Bite Snare Bed only available on 5H_14x8S size.</t>
  </si>
  <si>
    <t>Drum 3</t>
  </si>
  <si>
    <t>Drum 4</t>
  </si>
  <si>
    <t>Drum 5</t>
  </si>
  <si>
    <t>Drum 6</t>
  </si>
  <si>
    <t>Drum 7</t>
  </si>
  <si>
    <t>Drum 8</t>
  </si>
  <si>
    <t>Drum 9</t>
  </si>
  <si>
    <t>Drum 10</t>
  </si>
  <si>
    <t>Drum 11</t>
  </si>
  <si>
    <t>Drum 12</t>
  </si>
  <si>
    <t>Drum 13</t>
  </si>
  <si>
    <t>Finish</t>
  </si>
  <si>
    <t>PO</t>
  </si>
  <si>
    <t>Type / Size / Hrdwr Error</t>
  </si>
  <si>
    <r>
      <rPr>
        <sz val="11"/>
        <color rgb="FF00B0F0"/>
        <rFont val="Calibri"/>
        <family val="2"/>
        <scheme val="minor"/>
      </rPr>
      <t>Outfitter</t>
    </r>
    <r>
      <rPr>
        <sz val="11"/>
        <color theme="1"/>
        <rFont val="Calibri"/>
        <family val="2"/>
        <scheme val="minor"/>
      </rPr>
      <t xml:space="preserve"> has Retail price</t>
    </r>
  </si>
  <si>
    <t>OutfitterE</t>
  </si>
  <si>
    <t>Unlocked for Export</t>
  </si>
  <si>
    <t>Classic_Maple</t>
  </si>
  <si>
    <t>AO Aged Onyx</t>
  </si>
  <si>
    <t>W</t>
  </si>
  <si>
    <t>Satin Sable w/Inlay</t>
  </si>
  <si>
    <t>WrapsST</t>
  </si>
  <si>
    <t>Classic Maple W</t>
  </si>
  <si>
    <t>IntFin_Choice</t>
  </si>
  <si>
    <t>v_size</t>
  </si>
  <si>
    <t>L8.S</t>
  </si>
  <si>
    <t>L8.V</t>
  </si>
  <si>
    <t>L8.IOV</t>
  </si>
  <si>
    <t>L8.W</t>
  </si>
  <si>
    <t>LL.W</t>
  </si>
  <si>
    <t>LM.S</t>
  </si>
  <si>
    <t>LM.W</t>
  </si>
  <si>
    <t>LX.S</t>
  </si>
  <si>
    <t>LX.V</t>
  </si>
  <si>
    <t>LX.IOV</t>
  </si>
  <si>
    <t>LO.W</t>
  </si>
  <si>
    <t>LO.S</t>
  </si>
  <si>
    <t>53 African Bubinga</t>
  </si>
  <si>
    <t>12x18 Bass Drum</t>
  </si>
  <si>
    <t>12_18B</t>
  </si>
  <si>
    <t>Classic Maple Bass Wrap</t>
  </si>
  <si>
    <t>LB828</t>
  </si>
  <si>
    <t>LLB328</t>
  </si>
  <si>
    <t>LLB528</t>
  </si>
  <si>
    <t>LLB428</t>
  </si>
  <si>
    <t>LCB728</t>
  </si>
  <si>
    <t>Small</t>
  </si>
  <si>
    <t>Bass Mini Classic</t>
  </si>
  <si>
    <t>Split</t>
  </si>
  <si>
    <t>Less Mount and Holder</t>
  </si>
  <si>
    <t>XX</t>
  </si>
  <si>
    <t>Right Side</t>
  </si>
  <si>
    <t>Pricing is moved to CC:CD</t>
  </si>
  <si>
    <t>These are the named ranges for optional bass drum hoops.</t>
  </si>
  <si>
    <t>Shell v Finish</t>
  </si>
  <si>
    <t>Badge</t>
  </si>
  <si>
    <t>Incomplete Configuration</t>
  </si>
  <si>
    <r>
      <rPr>
        <sz val="11"/>
        <color rgb="FF00B0F0"/>
        <rFont val="Calibri"/>
        <family val="2"/>
        <scheme val="minor"/>
      </rPr>
      <t>OutfitterM</t>
    </r>
    <r>
      <rPr>
        <sz val="11"/>
        <color theme="1"/>
        <rFont val="Calibri"/>
        <family val="2"/>
        <scheme val="minor"/>
      </rPr>
      <t xml:space="preserve"> has Retail and MAP</t>
    </r>
  </si>
  <si>
    <t>Legacy_Maple</t>
  </si>
  <si>
    <t>0G Black Cortex</t>
  </si>
  <si>
    <t>Matching Hoop</t>
  </si>
  <si>
    <t>Cortex</t>
  </si>
  <si>
    <t>Classic Maple S</t>
  </si>
  <si>
    <t>GN Black Cat</t>
  </si>
  <si>
    <t>AB Aqua Burst</t>
  </si>
  <si>
    <t>14x18 Bass Drum</t>
  </si>
  <si>
    <t>14_18B</t>
  </si>
  <si>
    <t>Classic Maple Floor Wrap</t>
  </si>
  <si>
    <t>LB848</t>
  </si>
  <si>
    <t>LLB348</t>
  </si>
  <si>
    <t>LLB548</t>
  </si>
  <si>
    <t>LLB448</t>
  </si>
  <si>
    <t>LCB748</t>
  </si>
  <si>
    <t>12x20 Bass Drum</t>
  </si>
  <si>
    <t>Bass Large Classic</t>
  </si>
  <si>
    <t>WC</t>
  </si>
  <si>
    <t>Left Side</t>
  </si>
  <si>
    <t>Which named range to use is indexed from the list of finishes.</t>
  </si>
  <si>
    <t xml:space="preserve">By definition, you can’t use any list that has 'matching hoop' with a Wrapped finish. </t>
  </si>
  <si>
    <t>v_shell</t>
  </si>
  <si>
    <t>options</t>
  </si>
  <si>
    <t>Tom mounts depend on Lugs and size</t>
  </si>
  <si>
    <t>Item Number</t>
  </si>
  <si>
    <t xml:space="preserve">Interior Finish   </t>
  </si>
  <si>
    <t>Detail Error</t>
  </si>
  <si>
    <r>
      <rPr>
        <sz val="11"/>
        <color rgb="FF00B0F0"/>
        <rFont val="Calibri"/>
        <family val="2"/>
        <scheme val="minor"/>
      </rPr>
      <t>OutfitterNP</t>
    </r>
    <r>
      <rPr>
        <sz val="11"/>
        <color theme="1"/>
        <rFont val="Calibri"/>
        <family val="2"/>
        <scheme val="minor"/>
      </rPr>
      <t xml:space="preserve"> has no pricing. </t>
    </r>
  </si>
  <si>
    <t>0 if active row</t>
  </si>
  <si>
    <t>Legacy_Mahogany</t>
  </si>
  <si>
    <t>BG Black Galaxy</t>
  </si>
  <si>
    <t>Classic Maple V</t>
  </si>
  <si>
    <t>0R Black Sparkle</t>
  </si>
  <si>
    <t>50 Birdseye Maple</t>
  </si>
  <si>
    <t>16x18 Bass Drum</t>
  </si>
  <si>
    <t>16_18B</t>
  </si>
  <si>
    <t>Classic Maple Tom Wrap</t>
  </si>
  <si>
    <t>LB868</t>
  </si>
  <si>
    <t>LLB368</t>
  </si>
  <si>
    <t>LLB568</t>
  </si>
  <si>
    <t>LLB468</t>
  </si>
  <si>
    <t>LCB768</t>
  </si>
  <si>
    <t>12x22 Bass Drum</t>
  </si>
  <si>
    <t>Bass Mach Lugs</t>
  </si>
  <si>
    <t>WL</t>
  </si>
  <si>
    <t>Sngl</t>
  </si>
  <si>
    <t>LS</t>
  </si>
  <si>
    <t>Left and Right</t>
  </si>
  <si>
    <t>For Gato Negro, I need a separate group because it's a sprayed finish with a specific dv accent.</t>
  </si>
  <si>
    <t>Edges_Classic_Maple</t>
  </si>
  <si>
    <t>Single 45</t>
  </si>
  <si>
    <t>Double 45</t>
  </si>
  <si>
    <t>Rounded</t>
  </si>
  <si>
    <t>Mach Lugs == No Atlas Mount</t>
  </si>
  <si>
    <t xml:space="preserve">Exists if 5H_14x8S is chosen and NO OTHER snare sizes are chosen. </t>
  </si>
  <si>
    <t>Qty</t>
  </si>
  <si>
    <t>BD Options</t>
  </si>
  <si>
    <t>FT Options</t>
  </si>
  <si>
    <t>TT Options</t>
  </si>
  <si>
    <t>SD Options</t>
  </si>
  <si>
    <t xml:space="preserve">B C E G </t>
  </si>
  <si>
    <t>Legacy_Exotic</t>
  </si>
  <si>
    <t>Classic Maple IOV</t>
  </si>
  <si>
    <t>IntFin_Clear</t>
  </si>
  <si>
    <t>Z6 Birdseye Maple</t>
  </si>
  <si>
    <t>2P Blue Olive Oyster</t>
  </si>
  <si>
    <t>B1 Bubinga, Nat/Mahogany Burst</t>
  </si>
  <si>
    <t>12_20B</t>
  </si>
  <si>
    <t>Classic Maple Snare Wrap</t>
  </si>
  <si>
    <t>LB820</t>
  </si>
  <si>
    <t>LLB320</t>
  </si>
  <si>
    <t>LLB520</t>
  </si>
  <si>
    <t>LLB420</t>
  </si>
  <si>
    <t>LCB720</t>
  </si>
  <si>
    <t>12x24 Bass Drum</t>
  </si>
  <si>
    <t>Bass Large Twin</t>
  </si>
  <si>
    <t>WT</t>
  </si>
  <si>
    <t>LH</t>
  </si>
  <si>
    <t>Edges_Legacy_Maple</t>
  </si>
  <si>
    <t>Legacy Edges</t>
  </si>
  <si>
    <t>Validate T-Handles</t>
  </si>
  <si>
    <t>A</t>
  </si>
  <si>
    <t>B</t>
  </si>
  <si>
    <t>C</t>
  </si>
  <si>
    <t>D</t>
  </si>
  <si>
    <t>E</t>
  </si>
  <si>
    <t>F</t>
  </si>
  <si>
    <t>G</t>
  </si>
  <si>
    <t>For Each Line</t>
  </si>
  <si>
    <t>615 == No vibraBand</t>
  </si>
  <si>
    <t>This box works out whether single head is an option for each line</t>
  </si>
  <si>
    <t>Chosen</t>
  </si>
  <si>
    <t>Short Desc</t>
  </si>
  <si>
    <t>Details</t>
  </si>
  <si>
    <t>Descriptive Item #</t>
  </si>
  <si>
    <t>Itm Retail</t>
  </si>
  <si>
    <t>Item Map</t>
  </si>
  <si>
    <t>Incomplete</t>
  </si>
  <si>
    <t>Discount Lookup</t>
  </si>
  <si>
    <t>Classic_Oak</t>
  </si>
  <si>
    <t>Legacy Maple W</t>
  </si>
  <si>
    <t>32 Blue Sparkle</t>
  </si>
  <si>
    <t>BN Burnt Natural</t>
  </si>
  <si>
    <t>14x20 Bass Drum</t>
  </si>
  <si>
    <t>14_20B</t>
  </si>
  <si>
    <t>Classic Maple Bass Lacquer</t>
  </si>
  <si>
    <t>LB840</t>
  </si>
  <si>
    <t>LLB340</t>
  </si>
  <si>
    <t>LLB540</t>
  </si>
  <si>
    <t>LLB440</t>
  </si>
  <si>
    <t>LCB740</t>
  </si>
  <si>
    <t>12x26 Bass Drum</t>
  </si>
  <si>
    <t>Bass Large Imperial</t>
  </si>
  <si>
    <t>WI</t>
  </si>
  <si>
    <t>A2</t>
  </si>
  <si>
    <t>DK3:DK5 is named range "Shell Mount"</t>
  </si>
  <si>
    <t>WrapsSN</t>
  </si>
  <si>
    <t>MH</t>
  </si>
  <si>
    <t>Sprays</t>
  </si>
  <si>
    <t>Sable</t>
  </si>
  <si>
    <t>Satins</t>
  </si>
  <si>
    <t>SN0N</t>
  </si>
  <si>
    <t>Edges_Legacy_Mahogany</t>
  </si>
  <si>
    <t>1 if conflict.</t>
  </si>
  <si>
    <t>Drum Type</t>
  </si>
  <si>
    <t>Size Class</t>
  </si>
  <si>
    <t>Lug Type</t>
  </si>
  <si>
    <t>Double Single</t>
  </si>
  <si>
    <t>Count</t>
  </si>
  <si>
    <t>qty</t>
  </si>
  <si>
    <t>Type v Size, 1 if error</t>
  </si>
  <si>
    <t>Size v Lugs, 1 if error</t>
  </si>
  <si>
    <t>Type v Mounts, 1 if error</t>
  </si>
  <si>
    <t>BDMount</t>
  </si>
  <si>
    <t>FTMount</t>
  </si>
  <si>
    <t>TTMount</t>
  </si>
  <si>
    <t>SDMount</t>
  </si>
  <si>
    <t>Tom_DblSngl</t>
  </si>
  <si>
    <t>Floor_DblSngl</t>
  </si>
  <si>
    <t>Bass_DblSngl</t>
  </si>
  <si>
    <t>5.5x14 8 Lug Snare</t>
  </si>
  <si>
    <t>Legacy Mahogany W</t>
  </si>
  <si>
    <t>BY Burgundy Pearl</t>
  </si>
  <si>
    <t>DR Diablo Red</t>
  </si>
  <si>
    <t>16x20 Bass Drum</t>
  </si>
  <si>
    <t>16_20B</t>
  </si>
  <si>
    <t>Classic Maple Floor Lacquer</t>
  </si>
  <si>
    <t>LB860</t>
  </si>
  <si>
    <t>LLB360</t>
  </si>
  <si>
    <t>LLB560</t>
  </si>
  <si>
    <t>LLB460</t>
  </si>
  <si>
    <t>LCB760</t>
  </si>
  <si>
    <t>Floor Mini Classic</t>
  </si>
  <si>
    <t>A1</t>
  </si>
  <si>
    <t>Satin Natural w/Inlay</t>
  </si>
  <si>
    <t>Satin Natural</t>
  </si>
  <si>
    <t>Matching Hoop w/Inlay</t>
  </si>
  <si>
    <t>Natural Hoop</t>
  </si>
  <si>
    <t>Edges_Legacy_Exotic</t>
  </si>
  <si>
    <t>lines</t>
  </si>
  <si>
    <t>80 Blue Strata</t>
  </si>
  <si>
    <t>Legacy Mahogany S</t>
  </si>
  <si>
    <t>A3 Citrus Mod</t>
  </si>
  <si>
    <t>0Y Charcoal Shadow</t>
  </si>
  <si>
    <t>18x20 Bass Drum</t>
  </si>
  <si>
    <t>18_20B</t>
  </si>
  <si>
    <t>Classic Maple Tom Lacquer</t>
  </si>
  <si>
    <t>LB880</t>
  </si>
  <si>
    <t>LLB380</t>
  </si>
  <si>
    <t>LLB580</t>
  </si>
  <si>
    <t>LLB480</t>
  </si>
  <si>
    <t>LCB780</t>
  </si>
  <si>
    <t>Floor Large Classic</t>
  </si>
  <si>
    <t>AA</t>
  </si>
  <si>
    <t>Satin Sable</t>
  </si>
  <si>
    <t>Edges_Classic_Oak</t>
  </si>
  <si>
    <t>6x12 Snare</t>
  </si>
  <si>
    <t>LB</t>
  </si>
  <si>
    <t>Bass_Drum</t>
  </si>
  <si>
    <t>45 Brushed Silver</t>
  </si>
  <si>
    <t>Legacy Exotic S</t>
  </si>
  <si>
    <t>87 Classic Olive Pearl</t>
  </si>
  <si>
    <t>0L Cherry Stain</t>
  </si>
  <si>
    <t>20x20 Bass Drum</t>
  </si>
  <si>
    <t>12_22B</t>
  </si>
  <si>
    <t>20_20B</t>
  </si>
  <si>
    <t>Classic Maple Snare Lacquer</t>
  </si>
  <si>
    <t>LB800</t>
  </si>
  <si>
    <t>LLB300</t>
  </si>
  <si>
    <t>LLB500</t>
  </si>
  <si>
    <t>LLB400</t>
  </si>
  <si>
    <t>14x22 Bass Drum</t>
  </si>
  <si>
    <t>Floor Mach Lugs</t>
  </si>
  <si>
    <t>EX</t>
  </si>
  <si>
    <t>No Shell Mount</t>
  </si>
  <si>
    <t>3.5x13 Snare</t>
  </si>
  <si>
    <t>Tom_Tom</t>
  </si>
  <si>
    <t>T</t>
  </si>
  <si>
    <t>Legacy Exotic V</t>
  </si>
  <si>
    <t>35 Customer Supply</t>
  </si>
  <si>
    <t>FE Fumed Eucalyptus</t>
  </si>
  <si>
    <t>14_22B</t>
  </si>
  <si>
    <t>Classic Maple Bass Veneer</t>
  </si>
  <si>
    <t>LB822</t>
  </si>
  <si>
    <t>LLB322</t>
  </si>
  <si>
    <t>LLB522</t>
  </si>
  <si>
    <t>LLB422</t>
  </si>
  <si>
    <t>LCB722</t>
  </si>
  <si>
    <t>14x24 Bass Drum</t>
  </si>
  <si>
    <t>Big</t>
  </si>
  <si>
    <t>Floor Large Twin</t>
  </si>
  <si>
    <t>ES</t>
  </si>
  <si>
    <t>Satin Sable w/Accent</t>
  </si>
  <si>
    <t>6x13 Snare</t>
  </si>
  <si>
    <t>LF</t>
  </si>
  <si>
    <t>Floor_Tom</t>
  </si>
  <si>
    <t>Legacy Exotic IOV</t>
  </si>
  <si>
    <t>Z4 Bubinga Gloss</t>
  </si>
  <si>
    <t>A5 Digital Black Sparkle</t>
  </si>
  <si>
    <t>RN Golden Slumbers</t>
  </si>
  <si>
    <t>16x22 Bass Drum</t>
  </si>
  <si>
    <t>16_22B</t>
  </si>
  <si>
    <t>Classic Maple Floor Veneer</t>
  </si>
  <si>
    <t>LB842</t>
  </si>
  <si>
    <t>LLB342</t>
  </si>
  <si>
    <t>LLB542</t>
  </si>
  <si>
    <t>LLB442</t>
  </si>
  <si>
    <t>LCB742</t>
  </si>
  <si>
    <t>14x26 Bass Drum</t>
  </si>
  <si>
    <t>Floor Large Imperial</t>
  </si>
  <si>
    <t>EH</t>
  </si>
  <si>
    <t>Satin Natural w/Accent</t>
  </si>
  <si>
    <t>4x14 Snare</t>
  </si>
  <si>
    <t>Bass Hoop</t>
  </si>
  <si>
    <t>S</t>
  </si>
  <si>
    <t>Classic Oak W</t>
  </si>
  <si>
    <t>EP Emerald Pearl</t>
  </si>
  <si>
    <t>HB Heritage Blue</t>
  </si>
  <si>
    <t>18x22 Bass Drum</t>
  </si>
  <si>
    <t>18_22B</t>
  </si>
  <si>
    <t>Classic Maple Tom Veneer</t>
  </si>
  <si>
    <t>LB862</t>
  </si>
  <si>
    <t>LLB362</t>
  </si>
  <si>
    <t>LLB562</t>
  </si>
  <si>
    <t>LLB462</t>
  </si>
  <si>
    <t>LCB762</t>
  </si>
  <si>
    <t>Tom Mini Classic</t>
  </si>
  <si>
    <t>AX</t>
  </si>
  <si>
    <t xml:space="preserve">Sable </t>
  </si>
  <si>
    <t>OakSpray</t>
  </si>
  <si>
    <t>Black Cat</t>
  </si>
  <si>
    <t>Edges Pricing Lookup</t>
  </si>
  <si>
    <t>5x14 Snare</t>
  </si>
  <si>
    <t>Inlay / Accent</t>
  </si>
  <si>
    <t>Classic Oak S</t>
  </si>
  <si>
    <t>GL Glacier Blue</t>
  </si>
  <si>
    <t>HG Heritage Green</t>
  </si>
  <si>
    <t>20x22 Bass Drum</t>
  </si>
  <si>
    <t>20_22B</t>
  </si>
  <si>
    <t>Classic Maple Snare Veneer</t>
  </si>
  <si>
    <t>LB882</t>
  </si>
  <si>
    <t>LLB382</t>
  </si>
  <si>
    <t>LLB582</t>
  </si>
  <si>
    <t>LLB482</t>
  </si>
  <si>
    <t>LCB782</t>
  </si>
  <si>
    <t>Tom Large Classic</t>
  </si>
  <si>
    <t>Natural w/Inlay</t>
  </si>
  <si>
    <t>Legacy Maple Legacy Edges</t>
  </si>
  <si>
    <t>6.5x14 Snare</t>
  </si>
  <si>
    <t>Final answer</t>
  </si>
  <si>
    <t>33 Gold Sparkle</t>
  </si>
  <si>
    <t>S1 Lacewood, Nat-Red Burst</t>
  </si>
  <si>
    <t>12_24B</t>
  </si>
  <si>
    <t>Classic Maple Bass IO Veneer</t>
  </si>
  <si>
    <t>LB802</t>
  </si>
  <si>
    <t>LLB302</t>
  </si>
  <si>
    <t>LLB502</t>
  </si>
  <si>
    <t>LLB402</t>
  </si>
  <si>
    <t>LCB702</t>
  </si>
  <si>
    <t>Tom Mach Lugs</t>
  </si>
  <si>
    <t>Tom Mounts</t>
  </si>
  <si>
    <t>No Tom Holder / Bracket</t>
  </si>
  <si>
    <t>Natural w/Accent</t>
  </si>
  <si>
    <t>Legacy Mahogany Legacy Edges</t>
  </si>
  <si>
    <t>8x14 Snare</t>
  </si>
  <si>
    <t>Double/Single</t>
  </si>
  <si>
    <t>54 Green Sparkle</t>
  </si>
  <si>
    <t>S2 Lacewood, Supernatural</t>
  </si>
  <si>
    <t>14_24B</t>
  </si>
  <si>
    <t>Classic Maple Floor IO Veneer</t>
  </si>
  <si>
    <t>LB824</t>
  </si>
  <si>
    <t>LLB324</t>
  </si>
  <si>
    <t>LLB524</t>
  </si>
  <si>
    <t>LLB424</t>
  </si>
  <si>
    <t>LCB724</t>
  </si>
  <si>
    <t>16x24 Bass Drum</t>
  </si>
  <si>
    <t>Tom Small Twin</t>
  </si>
  <si>
    <t>No Mounting Bracket</t>
  </si>
  <si>
    <t>Single Tom Holder</t>
  </si>
  <si>
    <t>Legacy Exotic Legacy Edges</t>
  </si>
  <si>
    <t>4x14 8 Lug Snare</t>
  </si>
  <si>
    <t>Tom Holder</t>
  </si>
  <si>
    <t>I messed up a little on finish price, I used the same values for LX V and LX IOV.</t>
  </si>
  <si>
    <t>51 Mod Orange</t>
  </si>
  <si>
    <t>0M Mahogany Stain</t>
  </si>
  <si>
    <t>16_24B</t>
  </si>
  <si>
    <t>Classic Maple Tom IO Veneer</t>
  </si>
  <si>
    <t>LB844</t>
  </si>
  <si>
    <t>LLB344</t>
  </si>
  <si>
    <t>LLB544</t>
  </si>
  <si>
    <t>LLB444</t>
  </si>
  <si>
    <t>LCB744</t>
  </si>
  <si>
    <t>16x26 Bass Drum</t>
  </si>
  <si>
    <t>Tom Small Imperial</t>
  </si>
  <si>
    <t xml:space="preserve">P1216D Classic Ludwig Bracket </t>
  </si>
  <si>
    <t>Double Tom Holder</t>
  </si>
  <si>
    <t>Classic Oak Double 45</t>
  </si>
  <si>
    <t>5x14 8 Lug Snare</t>
  </si>
  <si>
    <t>Cast Brass</t>
  </si>
  <si>
    <t>86 Olive Oyster</t>
  </si>
  <si>
    <t>0N Natural Maple</t>
  </si>
  <si>
    <t>BH Night Oak</t>
  </si>
  <si>
    <t>18x24 Bass Drum</t>
  </si>
  <si>
    <t>18_24B</t>
  </si>
  <si>
    <t>Classic Maple Snare IO Veneer</t>
  </si>
  <si>
    <t>LB864</t>
  </si>
  <si>
    <t>LLB364</t>
  </si>
  <si>
    <t>LLB564</t>
  </si>
  <si>
    <t>LLB464</t>
  </si>
  <si>
    <t>LCB764</t>
  </si>
  <si>
    <t>Snare Small Twin</t>
  </si>
  <si>
    <t>Vibraband w/P1216D Brkt</t>
  </si>
  <si>
    <t>Classic Maple Single 45</t>
  </si>
  <si>
    <t>6.5x14 8 Lug Snare</t>
  </si>
  <si>
    <t>Blue Olive</t>
  </si>
  <si>
    <t>JB Jumbo Black Pearl</t>
  </si>
  <si>
    <t>FinType</t>
  </si>
  <si>
    <t>Looks up FinType based on selection</t>
  </si>
  <si>
    <t>27 Red Sparkle</t>
  </si>
  <si>
    <t>36 Olive Sparkle</t>
  </si>
  <si>
    <t>0T Sable Classic Coat</t>
  </si>
  <si>
    <t>20x24 Bass Drum</t>
  </si>
  <si>
    <t>20_24B</t>
  </si>
  <si>
    <t xml:space="preserve">  </t>
  </si>
  <si>
    <t>LB884</t>
  </si>
  <si>
    <t>LLB384</t>
  </si>
  <si>
    <t>LLB584</t>
  </si>
  <si>
    <t>LLB484</t>
  </si>
  <si>
    <t>LCB784</t>
  </si>
  <si>
    <t>Snare Mini Classic</t>
  </si>
  <si>
    <t>PM0046 Atlas Tom Bracket</t>
  </si>
  <si>
    <t>AM</t>
  </si>
  <si>
    <t>Classic Maple Double 45</t>
  </si>
  <si>
    <t>Total Other Snares</t>
  </si>
  <si>
    <t>Position</t>
  </si>
  <si>
    <t>Sm Gold Keystone</t>
  </si>
  <si>
    <t>61 Red Swirl</t>
  </si>
  <si>
    <t>SY Satin Charcoal</t>
  </si>
  <si>
    <t>12_26B</t>
  </si>
  <si>
    <t>Legacy Maple Bass Wrap</t>
  </si>
  <si>
    <t>LB804</t>
  </si>
  <si>
    <t>LLB304</t>
  </si>
  <si>
    <t>LLB504</t>
  </si>
  <si>
    <t>LLB404</t>
  </si>
  <si>
    <t>LCB704</t>
  </si>
  <si>
    <t>Snare Large Twin</t>
  </si>
  <si>
    <t>PLH1150 Triad Bracket</t>
  </si>
  <si>
    <t>TM</t>
  </si>
  <si>
    <t>Classic Maple Rounded</t>
  </si>
  <si>
    <t>Screws</t>
  </si>
  <si>
    <t>Fine tune the details here.</t>
  </si>
  <si>
    <t>Standard Options:</t>
  </si>
  <si>
    <t>Change to:</t>
  </si>
  <si>
    <t>Chrome Cast</t>
  </si>
  <si>
    <t>IntFin</t>
  </si>
  <si>
    <t>0S Silver Sparkle</t>
  </si>
  <si>
    <t>SL Satin Cherry</t>
  </si>
  <si>
    <t>14_26B</t>
  </si>
  <si>
    <t>Legacy Maple Floor Wrap</t>
  </si>
  <si>
    <t>LB826</t>
  </si>
  <si>
    <t>LLB326</t>
  </si>
  <si>
    <t>LLB526</t>
  </si>
  <si>
    <t>LLB426</t>
  </si>
  <si>
    <t>LCB726</t>
  </si>
  <si>
    <t>Snare Tube</t>
  </si>
  <si>
    <t>Vibraband w/PLH1150</t>
  </si>
  <si>
    <t>lva_bdHoops</t>
  </si>
  <si>
    <t>If this is &gt; 0, then no T-Handles</t>
  </si>
  <si>
    <t>Returns a 1 if "double" values exist, so then no "Single" option.</t>
  </si>
  <si>
    <t>Snare Bed Exists</t>
  </si>
  <si>
    <t>Legs</t>
  </si>
  <si>
    <t>Bass Drum Details</t>
  </si>
  <si>
    <t xml:space="preserve">Hoops </t>
  </si>
  <si>
    <t>Change to</t>
  </si>
  <si>
    <t>D3/D4 errors</t>
  </si>
  <si>
    <t>Clear Lacquer</t>
  </si>
  <si>
    <t>52 Sky Blue Pearl</t>
  </si>
  <si>
    <t>SM Satin Mahogany</t>
  </si>
  <si>
    <t>16_26B</t>
  </si>
  <si>
    <t>Legacy Maple Tom Wrap</t>
  </si>
  <si>
    <t>LB846</t>
  </si>
  <si>
    <t>LLB346</t>
  </si>
  <si>
    <t>LLB546</t>
  </si>
  <si>
    <t>LLB446</t>
  </si>
  <si>
    <t>LCB746</t>
  </si>
  <si>
    <t>Snare Small Imperial</t>
  </si>
  <si>
    <t>P7202A Keystone Tom Bracket</t>
  </si>
  <si>
    <t>KM</t>
  </si>
  <si>
    <t>Total Drums</t>
  </si>
  <si>
    <t>Compares to</t>
  </si>
  <si>
    <t>TT_Double</t>
  </si>
  <si>
    <t>Default Value</t>
  </si>
  <si>
    <t>Phonic</t>
  </si>
  <si>
    <t>Tom Bracket</t>
  </si>
  <si>
    <t>Inlay/Accent</t>
  </si>
  <si>
    <t>C7:G7 errors</t>
  </si>
  <si>
    <t>BD Front Head</t>
  </si>
  <si>
    <t>2F Orange Glitter</t>
  </si>
  <si>
    <t>Resa-Cote</t>
  </si>
  <si>
    <t>77 Sunset Diamond Pearl</t>
  </si>
  <si>
    <t>SN Satin Natural</t>
  </si>
  <si>
    <t>Legacy Maple Snare Wrap</t>
  </si>
  <si>
    <t>LB866</t>
  </si>
  <si>
    <t>LLB366</t>
  </si>
  <si>
    <t>LLB566</t>
  </si>
  <si>
    <t>LLB466</t>
  </si>
  <si>
    <t>LCB766</t>
  </si>
  <si>
    <t>Snare Piccolo Twin</t>
  </si>
  <si>
    <t>Vibraband w/P7202A Brkt</t>
  </si>
  <si>
    <t>In this order</t>
  </si>
  <si>
    <t>Column BZ</t>
  </si>
  <si>
    <t xml:space="preserve">Lugs named </t>
  </si>
  <si>
    <t>Mounts named</t>
  </si>
  <si>
    <t>FT_Double</t>
  </si>
  <si>
    <t>Tone Control</t>
  </si>
  <si>
    <t>BD Count</t>
  </si>
  <si>
    <t xml:space="preserve">Spurs </t>
  </si>
  <si>
    <t>90 Pink Glitter</t>
  </si>
  <si>
    <t>1Q Vintage Black Oyster</t>
  </si>
  <si>
    <t>VB Vintage Bronze Mist</t>
  </si>
  <si>
    <t>SK Smoke</t>
  </si>
  <si>
    <t>12x14 Floor Tom</t>
  </si>
  <si>
    <t>Lug type</t>
  </si>
  <si>
    <t>Single or Double</t>
  </si>
  <si>
    <t>range</t>
  </si>
  <si>
    <t>BD_Double</t>
  </si>
  <si>
    <t>Throwoff</t>
  </si>
  <si>
    <t>Option Hoop Named Range</t>
  </si>
  <si>
    <t>Front Head</t>
  </si>
  <si>
    <t>MC Pure White Glass Glitter</t>
  </si>
  <si>
    <t xml:space="preserve">Looks up the correct named range for </t>
  </si>
  <si>
    <t>12_14F</t>
  </si>
  <si>
    <t xml:space="preserve">Z5 Fumed Eucalyptus </t>
  </si>
  <si>
    <t>2Q Vintage Blue Oyster</t>
  </si>
  <si>
    <t>TW Tennessee Whiskey</t>
  </si>
  <si>
    <t>Classic Maple Floor Size</t>
  </si>
  <si>
    <t>Legacy Maple Floor Size</t>
  </si>
  <si>
    <t>Legacy Mahogany Floor Size</t>
  </si>
  <si>
    <t>Legacy Exotic Floor Size</t>
  </si>
  <si>
    <t>Classic Oak Floor Size</t>
  </si>
  <si>
    <t>Legacy Mahogany Bass Wrap</t>
  </si>
  <si>
    <t>13x14 Floor Tom</t>
  </si>
  <si>
    <t>Floor Mounts</t>
  </si>
  <si>
    <t>These safeties kick in if user goes back and changes</t>
  </si>
  <si>
    <t>Butt</t>
  </si>
  <si>
    <t>Option inlay range</t>
  </si>
  <si>
    <t>Batter Head</t>
  </si>
  <si>
    <t>Clear PS3</t>
  </si>
  <si>
    <t>No Option</t>
  </si>
  <si>
    <t>Any Errors at all</t>
  </si>
  <si>
    <t>validation of Interior finish choice C5.</t>
  </si>
  <si>
    <t>13_14F</t>
  </si>
  <si>
    <t>VP Vintage Pink Oyster</t>
  </si>
  <si>
    <t>Legacy Mahogany Floor Wrap</t>
  </si>
  <si>
    <t>LF824</t>
  </si>
  <si>
    <t>LLF324</t>
  </si>
  <si>
    <t>LLF524</t>
  </si>
  <si>
    <t>LLF424</t>
  </si>
  <si>
    <t>LCF724</t>
  </si>
  <si>
    <t>13x15 Floor Tom</t>
  </si>
  <si>
    <t>LC5023TL Classic Brkts/Legs</t>
  </si>
  <si>
    <t>Use this Named Range</t>
  </si>
  <si>
    <t xml:space="preserve">an earlier selection, causing an 'unmakable'.  </t>
  </si>
  <si>
    <t>Vintage '63</t>
  </si>
  <si>
    <t>Tension Rods</t>
  </si>
  <si>
    <t>Keyrods</t>
  </si>
  <si>
    <t>14_14F</t>
  </si>
  <si>
    <t>NM Vintage White Marine</t>
  </si>
  <si>
    <t>MH Vintage Mahogany</t>
  </si>
  <si>
    <t>Legacy Mahogany Tom Wrap</t>
  </si>
  <si>
    <t>LF834</t>
  </si>
  <si>
    <t>LLF334</t>
  </si>
  <si>
    <t>LLF534</t>
  </si>
  <si>
    <t>LLF434</t>
  </si>
  <si>
    <t>LCF734</t>
  </si>
  <si>
    <t>13x16 Floor tom</t>
  </si>
  <si>
    <t>LTL No Legs or Brackets</t>
  </si>
  <si>
    <t>if 0, then you can choose Single or dbl head</t>
  </si>
  <si>
    <t>Snare Hoops</t>
  </si>
  <si>
    <t>None</t>
  </si>
  <si>
    <t>SP ShamPayne</t>
  </si>
  <si>
    <t>13_15F</t>
  </si>
  <si>
    <t>0F White Cortex</t>
  </si>
  <si>
    <t>14x14 Floor Tom</t>
  </si>
  <si>
    <t>Legacy Mahogany Snare Wrap</t>
  </si>
  <si>
    <t>LF844</t>
  </si>
  <si>
    <t>LLF344</t>
  </si>
  <si>
    <t>LLF544</t>
  </si>
  <si>
    <t>LLF444</t>
  </si>
  <si>
    <t>LCF744</t>
  </si>
  <si>
    <t>PLH1152 Triad Brkts/Legs</t>
  </si>
  <si>
    <t>TR</t>
  </si>
  <si>
    <t>Lug Choices</t>
  </si>
  <si>
    <t>Spur Choices</t>
  </si>
  <si>
    <t>CD_Bass_Mounts</t>
  </si>
  <si>
    <t>if 1, you can only choose dbl heads</t>
  </si>
  <si>
    <t>Use this named range:</t>
  </si>
  <si>
    <t>Batter</t>
  </si>
  <si>
    <t>Bearing Edge</t>
  </si>
  <si>
    <t>14_15F</t>
  </si>
  <si>
    <t>0P White Marine Pearl</t>
  </si>
  <si>
    <t>Legacy Mahogany Bass Lacquer</t>
  </si>
  <si>
    <t>LF835</t>
  </si>
  <si>
    <t>LLF335</t>
  </si>
  <si>
    <t>LLF535</t>
  </si>
  <si>
    <t>LLF435</t>
  </si>
  <si>
    <t>LCF735</t>
  </si>
  <si>
    <t>14x15 Floor Tom</t>
  </si>
  <si>
    <t>PM0046  Atlas Brkts/Legs</t>
  </si>
  <si>
    <t>Mini Classic</t>
  </si>
  <si>
    <t>Elite Kick Style</t>
  </si>
  <si>
    <t>LL_Bass_Mounts</t>
  </si>
  <si>
    <t>Reso</t>
  </si>
  <si>
    <t>Double / Single Head</t>
  </si>
  <si>
    <t>Double</t>
  </si>
  <si>
    <t>Hoop</t>
  </si>
  <si>
    <t>Inlay accent</t>
  </si>
  <si>
    <t>Found in List of Pended</t>
  </si>
  <si>
    <t>13_16F</t>
  </si>
  <si>
    <t>Legacy Mahogany Floor Lacquer</t>
  </si>
  <si>
    <t>LF845</t>
  </si>
  <si>
    <t>LLF345</t>
  </si>
  <si>
    <t>LLF545</t>
  </si>
  <si>
    <t>LLF445</t>
  </si>
  <si>
    <t>LCF745</t>
  </si>
  <si>
    <t>14x16 Floor Tom</t>
  </si>
  <si>
    <t>LC7202TL Keystone Brkts/Legs</t>
  </si>
  <si>
    <t>KX</t>
  </si>
  <si>
    <t>Large Classic</t>
  </si>
  <si>
    <t>Atlas Anchor</t>
  </si>
  <si>
    <t>Bass_Mounts</t>
  </si>
  <si>
    <t>DblSngl</t>
  </si>
  <si>
    <t>Named Ranges</t>
  </si>
  <si>
    <t>C3</t>
  </si>
  <si>
    <t>Pended Finishes, available While Supplies Last</t>
  </si>
  <si>
    <t>14_16F</t>
  </si>
  <si>
    <t>13x16 Floor Tom</t>
  </si>
  <si>
    <t>Legacy Mahogany Tom Lacquer</t>
  </si>
  <si>
    <t>LF836</t>
  </si>
  <si>
    <t>LLF336</t>
  </si>
  <si>
    <t>LLF536</t>
  </si>
  <si>
    <t>LLF436</t>
  </si>
  <si>
    <t>LCF736</t>
  </si>
  <si>
    <t>15x16 Floor Tom</t>
  </si>
  <si>
    <t>Mach Lugs</t>
  </si>
  <si>
    <t>Curved Spurs</t>
  </si>
  <si>
    <t>Single</t>
  </si>
  <si>
    <t>sdBedChoice</t>
  </si>
  <si>
    <t>Interior Finish</t>
  </si>
  <si>
    <t>TT Count</t>
  </si>
  <si>
    <t>Tom Tom Details</t>
  </si>
  <si>
    <t>Full Finish</t>
  </si>
  <si>
    <t>37 Teal Blue Sparkle</t>
  </si>
  <si>
    <t>15_16F</t>
  </si>
  <si>
    <t>Legacy Mahogany Snare Lacquer</t>
  </si>
  <si>
    <t>LF846</t>
  </si>
  <si>
    <t>LLF346</t>
  </si>
  <si>
    <t>LLF546</t>
  </si>
  <si>
    <t>LLF446</t>
  </si>
  <si>
    <t>LCF746</t>
  </si>
  <si>
    <t>16x16 Floor Tom</t>
  </si>
  <si>
    <t xml:space="preserve">Throwoff pricing. </t>
  </si>
  <si>
    <t>Large Twin</t>
  </si>
  <si>
    <t>Folding Spurs</t>
  </si>
  <si>
    <t>sdBedNoChoice</t>
  </si>
  <si>
    <t>FT Count</t>
  </si>
  <si>
    <t>Clear Emperor</t>
  </si>
  <si>
    <t>Sable Black w/Inlay</t>
  </si>
  <si>
    <t>2A Titanium Glitter</t>
  </si>
  <si>
    <t>16_16F</t>
  </si>
  <si>
    <t>LF856</t>
  </si>
  <si>
    <t>LLF356</t>
  </si>
  <si>
    <t>LLF556</t>
  </si>
  <si>
    <t>LLF456</t>
  </si>
  <si>
    <t>LCF756</t>
  </si>
  <si>
    <t>16x18 Floor Tom</t>
  </si>
  <si>
    <t>SizeGroup</t>
  </si>
  <si>
    <t>P85 Supraphonic Strainer</t>
  </si>
  <si>
    <t>Large Imperial</t>
  </si>
  <si>
    <t>No Spurs or Drilling</t>
  </si>
  <si>
    <t>Bottom Head</t>
  </si>
  <si>
    <t>16_18F</t>
  </si>
  <si>
    <t>Legacy Exotic Bass Lacquer</t>
  </si>
  <si>
    <t>LF866</t>
  </si>
  <si>
    <t>LLF366</t>
  </si>
  <si>
    <t>LLF566</t>
  </si>
  <si>
    <t>LLF466</t>
  </si>
  <si>
    <t>LCF766</t>
  </si>
  <si>
    <t>10x12 Tom Tom</t>
  </si>
  <si>
    <t>AnyBrkt</t>
  </si>
  <si>
    <t>P86 Millennium Strainer</t>
  </si>
  <si>
    <t>Wraps</t>
  </si>
  <si>
    <t>7_6T</t>
  </si>
  <si>
    <t>Legacy Exotic Floor Lacquer</t>
  </si>
  <si>
    <t>LF868</t>
  </si>
  <si>
    <t>LLF368</t>
  </si>
  <si>
    <t>LLF568</t>
  </si>
  <si>
    <t>LLF468</t>
  </si>
  <si>
    <t>LCF768</t>
  </si>
  <si>
    <t>10x13 Tom Tom</t>
  </si>
  <si>
    <t>P80 Piccolo Strainer</t>
  </si>
  <si>
    <t>8_6T</t>
  </si>
  <si>
    <t>Legacy Exotic Tom Lacquer</t>
  </si>
  <si>
    <t>10x14 Tom Tom</t>
  </si>
  <si>
    <t>P88 Atlas Throwoff</t>
  </si>
  <si>
    <t>Full Width Accent</t>
  </si>
  <si>
    <t>7_8T</t>
  </si>
  <si>
    <t>Legacy Exotic Snare Lacquer</t>
  </si>
  <si>
    <t>11x12 Tom Tom</t>
  </si>
  <si>
    <t>Heads</t>
  </si>
  <si>
    <t>Default Spur</t>
  </si>
  <si>
    <t>Floor Tom Details</t>
  </si>
  <si>
    <t>Sable Black w/Accent Inlay</t>
  </si>
  <si>
    <t>8_8T</t>
  </si>
  <si>
    <t>Classic Maple Tom Size</t>
  </si>
  <si>
    <t>Legacy Maple Tom Size</t>
  </si>
  <si>
    <t>Legacy Mahogany Tom Size</t>
  </si>
  <si>
    <t>Legacy Exotic Tom Size</t>
  </si>
  <si>
    <t>Classic Oak Tom Size</t>
  </si>
  <si>
    <t>Legacy Exotic Bass Veneer</t>
  </si>
  <si>
    <t>11x13 Tom Tom</t>
  </si>
  <si>
    <t>Spurs_AECFN</t>
  </si>
  <si>
    <t>Natural w/Accent Inlay</t>
  </si>
  <si>
    <t>7_10T</t>
  </si>
  <si>
    <t xml:space="preserve">7x6 Tom Tom </t>
  </si>
  <si>
    <t>Legacy Exotic Floor Veneer</t>
  </si>
  <si>
    <t>LT876</t>
  </si>
  <si>
    <t>11x14 Tom Tom</t>
  </si>
  <si>
    <t>Matching Hoop with Inlay</t>
  </si>
  <si>
    <t>W1 White Strata</t>
  </si>
  <si>
    <t>7H_10T</t>
  </si>
  <si>
    <t>8x6 Tom Tom</t>
  </si>
  <si>
    <t>Legacy Exotic Tom Veneer</t>
  </si>
  <si>
    <t>LT886</t>
  </si>
  <si>
    <t>12x13 Tom Tom</t>
  </si>
  <si>
    <t>Spurs_ECFN</t>
  </si>
  <si>
    <t>N/A</t>
  </si>
  <si>
    <t>T9 Yellow Glitter</t>
  </si>
  <si>
    <t>8_10T</t>
  </si>
  <si>
    <t>7x8 Tom Tom</t>
  </si>
  <si>
    <t>Legacy Exotic Snare Veneer</t>
  </si>
  <si>
    <t>LT888</t>
  </si>
  <si>
    <t>LCT778</t>
  </si>
  <si>
    <t>12x14 Tom Tom</t>
  </si>
  <si>
    <t>This is the named ranges for snare throwoff.</t>
  </si>
  <si>
    <t>Spurs_FN</t>
  </si>
  <si>
    <t>9_10T</t>
  </si>
  <si>
    <t>8x8 Tom Tom</t>
  </si>
  <si>
    <t>LT878</t>
  </si>
  <si>
    <t>LCT788</t>
  </si>
  <si>
    <t>12x15 Tom Tom</t>
  </si>
  <si>
    <t>ShellOnly</t>
  </si>
  <si>
    <t>See column EO to see how the range is selected.</t>
  </si>
  <si>
    <t>Sable Hoop</t>
  </si>
  <si>
    <t>8_12T</t>
  </si>
  <si>
    <t>7x10 Tom Tom</t>
  </si>
  <si>
    <t>Classic Oak Bass Wrap</t>
  </si>
  <si>
    <t>LT870</t>
  </si>
  <si>
    <t>LLT370</t>
  </si>
  <si>
    <t>LLT570</t>
  </si>
  <si>
    <t>LLT470</t>
  </si>
  <si>
    <t>LCT770</t>
  </si>
  <si>
    <t>13x14 Tom Tom</t>
  </si>
  <si>
    <t>Throws_85_86_88</t>
  </si>
  <si>
    <t>Spurs_AEFN</t>
  </si>
  <si>
    <t>SD Count</t>
  </si>
  <si>
    <t>Snare Details</t>
  </si>
  <si>
    <t>P35 Atlas</t>
  </si>
  <si>
    <t>9_12T</t>
  </si>
  <si>
    <t xml:space="preserve">7.5x10 Tom Tom </t>
  </si>
  <si>
    <t>Classic Oak Floor Wrap</t>
  </si>
  <si>
    <t>LT8750</t>
  </si>
  <si>
    <t>LLT3750</t>
  </si>
  <si>
    <t>LLT5750</t>
  </si>
  <si>
    <t>LLT4750</t>
  </si>
  <si>
    <t>LCT7750</t>
  </si>
  <si>
    <t>13x15 Tom Tom</t>
  </si>
  <si>
    <t>No</t>
  </si>
  <si>
    <t>10_12T</t>
  </si>
  <si>
    <t>8x10 Tom Tom</t>
  </si>
  <si>
    <t>Classic Oak Tom Wrap</t>
  </si>
  <si>
    <t>LT880</t>
  </si>
  <si>
    <t>LLT380</t>
  </si>
  <si>
    <t>LLT580</t>
  </si>
  <si>
    <t>LLT480</t>
  </si>
  <si>
    <t>LCT780</t>
  </si>
  <si>
    <t xml:space="preserve">13x16 Tom Tom </t>
  </si>
  <si>
    <t>Spurs_EFN</t>
  </si>
  <si>
    <t>Bass Mounts</t>
  </si>
  <si>
    <t>Hoops</t>
  </si>
  <si>
    <t>Triple Flange</t>
  </si>
  <si>
    <t>11_12T</t>
  </si>
  <si>
    <t>9x10 Tom Tom</t>
  </si>
  <si>
    <t>Classic Oak Snare Wrap</t>
  </si>
  <si>
    <t>LT890</t>
  </si>
  <si>
    <t>LLT390</t>
  </si>
  <si>
    <t>LLT590</t>
  </si>
  <si>
    <t>LLT490</t>
  </si>
  <si>
    <t>LCT790</t>
  </si>
  <si>
    <t>14x14 Tom Tom</t>
  </si>
  <si>
    <t>5.5x14 Snare</t>
  </si>
  <si>
    <t>LAP2984MT Atlas Double</t>
  </si>
  <si>
    <t>G8 &gt;&gt; G20</t>
  </si>
  <si>
    <t>Heavy Coated</t>
  </si>
  <si>
    <t>9_13T</t>
  </si>
  <si>
    <t>8x12 Tom Tom</t>
  </si>
  <si>
    <t>Classic Oak Bass Lacquer</t>
  </si>
  <si>
    <t>LT882</t>
  </si>
  <si>
    <t>LLT382</t>
  </si>
  <si>
    <t>LLT582</t>
  </si>
  <si>
    <t>LLT482</t>
  </si>
  <si>
    <t>LCT782</t>
  </si>
  <si>
    <t>14x15 Tom Tom</t>
  </si>
  <si>
    <t>LAP2985MT Atlas Single</t>
  </si>
  <si>
    <t>C11 Thin</t>
  </si>
  <si>
    <t>Concat</t>
  </si>
  <si>
    <t>10_13T</t>
  </si>
  <si>
    <t>9x12 Tom Tom</t>
  </si>
  <si>
    <t>Classic Oak Floor Lacquer</t>
  </si>
  <si>
    <t>LT892</t>
  </si>
  <si>
    <t>LLT392</t>
  </si>
  <si>
    <t>LLT592</t>
  </si>
  <si>
    <t>LLT492</t>
  </si>
  <si>
    <t>LCT792</t>
  </si>
  <si>
    <t>14x16 Tom Tom</t>
  </si>
  <si>
    <t>LAC2983MT Atlas Arch Single</t>
  </si>
  <si>
    <t>11_13T</t>
  </si>
  <si>
    <t>Classic Oak Tom Lacquer</t>
  </si>
  <si>
    <t>LT802</t>
  </si>
  <si>
    <t>LLT302</t>
  </si>
  <si>
    <t>LLT502</t>
  </si>
  <si>
    <t>LLT402</t>
  </si>
  <si>
    <t>LCT702</t>
  </si>
  <si>
    <t>15x16 Tom Tom</t>
  </si>
  <si>
    <t>This table used to index (find) item number based on shell and type.</t>
  </si>
  <si>
    <t>12_13T</t>
  </si>
  <si>
    <t>Classic Oak Snare Lacquer</t>
  </si>
  <si>
    <t>LT812</t>
  </si>
  <si>
    <t>LLT312</t>
  </si>
  <si>
    <t>LLT512</t>
  </si>
  <si>
    <t>LLT412</t>
  </si>
  <si>
    <t>LCT712</t>
  </si>
  <si>
    <t>16x16 Tom Tom</t>
  </si>
  <si>
    <t>LR2991MT Elite Single Tom Holder</t>
  </si>
  <si>
    <t>Item ##</t>
  </si>
  <si>
    <t>9_14T</t>
  </si>
  <si>
    <t>9x13 Tom Tom</t>
  </si>
  <si>
    <t>LT893</t>
  </si>
  <si>
    <t>LLT393</t>
  </si>
  <si>
    <t>LLT593</t>
  </si>
  <si>
    <t>LLT493</t>
  </si>
  <si>
    <t>LCT793</t>
  </si>
  <si>
    <t>LR2992MT Classic Double Tom Holder</t>
  </si>
  <si>
    <t>MPLBDCUSTOM</t>
  </si>
  <si>
    <t>LCBDCUSTOM</t>
  </si>
  <si>
    <t>LMBDCUSTOM</t>
  </si>
  <si>
    <t>LXBDCUSTOM</t>
  </si>
  <si>
    <t>OAKBDCUSTOM</t>
  </si>
  <si>
    <t>10_14T</t>
  </si>
  <si>
    <t>LT803</t>
  </si>
  <si>
    <t>LLT303</t>
  </si>
  <si>
    <t>LLT503</t>
  </si>
  <si>
    <t>LLT403</t>
  </si>
  <si>
    <t>LCT703</t>
  </si>
  <si>
    <t>Throw_P80</t>
  </si>
  <si>
    <t>is a 12mm tom holder selected?</t>
  </si>
  <si>
    <t>MPLTTCUSTOM</t>
  </si>
  <si>
    <t>LCTTCUSTOM</t>
  </si>
  <si>
    <t>LMTTCUSTOM</t>
  </si>
  <si>
    <t>LXTTCUSTOM</t>
  </si>
  <si>
    <t>OAKTTCUSTOM</t>
  </si>
  <si>
    <t>11_14T</t>
  </si>
  <si>
    <t>Badges</t>
  </si>
  <si>
    <t>LT813</t>
  </si>
  <si>
    <t>LLT313</t>
  </si>
  <si>
    <t>LLT513</t>
  </si>
  <si>
    <t>LLT413</t>
  </si>
  <si>
    <t>LCT713</t>
  </si>
  <si>
    <t>is a 10mm tom holder selected?</t>
  </si>
  <si>
    <t>LR2981MT Rocker Single Tom Holder</t>
  </si>
  <si>
    <t>MPLFTCUSTOM</t>
  </si>
  <si>
    <t>LCFTCUSTOM</t>
  </si>
  <si>
    <t>LMFTCUSTOM</t>
  </si>
  <si>
    <t>LXFTCUSTOM</t>
  </si>
  <si>
    <t>OAKFTCUSTOM</t>
  </si>
  <si>
    <t>12_14T</t>
  </si>
  <si>
    <t>shell / Badge</t>
  </si>
  <si>
    <t>LT823</t>
  </si>
  <si>
    <t>LLT323</t>
  </si>
  <si>
    <t>LLT523</t>
  </si>
  <si>
    <t>LLT423</t>
  </si>
  <si>
    <t>LCT723</t>
  </si>
  <si>
    <t>is a 9mm tom holder selected</t>
  </si>
  <si>
    <t>LR2980MT Rocker Double Tom Holder</t>
  </si>
  <si>
    <t>MPLSDCUSTOM</t>
  </si>
  <si>
    <t>LCSDCUSTOM</t>
  </si>
  <si>
    <t>LMSDCUSTOM</t>
  </si>
  <si>
    <t>LXSDCUSTOM</t>
  </si>
  <si>
    <t>OAKSDCUSTOM</t>
  </si>
  <si>
    <t>13_14T</t>
  </si>
  <si>
    <t>9x14 Tom Tom</t>
  </si>
  <si>
    <t>Classic Maple Cast Brass</t>
  </si>
  <si>
    <t>LT894</t>
  </si>
  <si>
    <t>LLT394</t>
  </si>
  <si>
    <t>LLT594</t>
  </si>
  <si>
    <t>LLT494</t>
  </si>
  <si>
    <t>LCT794</t>
  </si>
  <si>
    <t>14_14T</t>
  </si>
  <si>
    <t>Classic Maple Blue/Olive</t>
  </si>
  <si>
    <t>LT804</t>
  </si>
  <si>
    <t>LLT304</t>
  </si>
  <si>
    <t>LLT504</t>
  </si>
  <si>
    <t>LLT404</t>
  </si>
  <si>
    <t>LCT704</t>
  </si>
  <si>
    <t>is a 12mm tom bracket selected?</t>
  </si>
  <si>
    <t>V</t>
  </si>
  <si>
    <t>12_15T</t>
  </si>
  <si>
    <t>Classic Maple Large Gold Keystone</t>
  </si>
  <si>
    <t>LT814</t>
  </si>
  <si>
    <t>LLT314</t>
  </si>
  <si>
    <t>LLT514</t>
  </si>
  <si>
    <t>LLT414</t>
  </si>
  <si>
    <t>LCT714</t>
  </si>
  <si>
    <t>is a 10mm tom bracket selected?</t>
  </si>
  <si>
    <t>Z58</t>
  </si>
  <si>
    <t>13_15T</t>
  </si>
  <si>
    <t>LT824</t>
  </si>
  <si>
    <t>LLT324</t>
  </si>
  <si>
    <t>LLT524</t>
  </si>
  <si>
    <t>LLT424</t>
  </si>
  <si>
    <t>LCT724</t>
  </si>
  <si>
    <t>is a 9mm tom bracket selected?</t>
  </si>
  <si>
    <t>14_15T</t>
  </si>
  <si>
    <t>Legacy Maple Sm Gold Keystone</t>
  </si>
  <si>
    <t>LT834</t>
  </si>
  <si>
    <t>LLT334</t>
  </si>
  <si>
    <t>LLT534</t>
  </si>
  <si>
    <t>LLT434</t>
  </si>
  <si>
    <t>LCT734</t>
  </si>
  <si>
    <t>Disco March of 2021</t>
  </si>
  <si>
    <t>13_16T</t>
  </si>
  <si>
    <t>Legacy Maple Blue/Olive</t>
  </si>
  <si>
    <t>LT844</t>
  </si>
  <si>
    <t>LLT344</t>
  </si>
  <si>
    <t>LLT544</t>
  </si>
  <si>
    <t>LLT444</t>
  </si>
  <si>
    <t>LCT744</t>
  </si>
  <si>
    <t>Tom bracket too big</t>
  </si>
  <si>
    <t>14_16T</t>
  </si>
  <si>
    <t>Legacy Maple Cast Brass</t>
  </si>
  <si>
    <t>LT825</t>
  </si>
  <si>
    <t>LLT325</t>
  </si>
  <si>
    <t>LLT525</t>
  </si>
  <si>
    <t>LLT425</t>
  </si>
  <si>
    <t>LCT725</t>
  </si>
  <si>
    <t>Tom bracket too small</t>
  </si>
  <si>
    <t>15_16T</t>
  </si>
  <si>
    <t>LT835</t>
  </si>
  <si>
    <t>LLT335</t>
  </si>
  <si>
    <t>LLT535</t>
  </si>
  <si>
    <t>LLT435</t>
  </si>
  <si>
    <t>LCT735</t>
  </si>
  <si>
    <t>Tom Holder/Brkt Mis-Match</t>
  </si>
  <si>
    <t>L2 Limba, Supernatural</t>
  </si>
  <si>
    <t>16_16T</t>
  </si>
  <si>
    <t>Legacy Mahogany Sm Gold Keystone</t>
  </si>
  <si>
    <t>LT845</t>
  </si>
  <si>
    <t>LLT345</t>
  </si>
  <si>
    <t>LLT545</t>
  </si>
  <si>
    <t>LLT445</t>
  </si>
  <si>
    <t>LCT745</t>
  </si>
  <si>
    <t>PT</t>
  </si>
  <si>
    <t>EH53</t>
  </si>
  <si>
    <t>Tom Brkt too small</t>
  </si>
  <si>
    <t>L1 Limba, Nat/Mahogany Burst</t>
  </si>
  <si>
    <t>6_12S</t>
  </si>
  <si>
    <t>Legacy Mahogany Blue/Olive</t>
  </si>
  <si>
    <t>LLT336</t>
  </si>
  <si>
    <t>LLT536</t>
  </si>
  <si>
    <t>LLT436</t>
  </si>
  <si>
    <t xml:space="preserve">In English:  if a 9mm brkt is chosen, and a 10 or 12mm holder is chosen  </t>
  </si>
  <si>
    <t>F1 Tamo Ash Clear</t>
  </si>
  <si>
    <t>3H_13S</t>
  </si>
  <si>
    <t>Legacy Mahogany Cast Brass</t>
  </si>
  <si>
    <t>LT846</t>
  </si>
  <si>
    <t>LLT346</t>
  </si>
  <si>
    <t>LLT546</t>
  </si>
  <si>
    <t>LLT446</t>
  </si>
  <si>
    <t>LCT746</t>
  </si>
  <si>
    <t>Lug type for Tom Brkt opts</t>
  </si>
  <si>
    <t>ShellOnly.Long</t>
  </si>
  <si>
    <t>6&amp;15 sizes, Mach Lugs</t>
  </si>
  <si>
    <t>OR if a 10mm brkt is chosen and a 12mm holder is chosen</t>
  </si>
  <si>
    <t>IOV</t>
  </si>
  <si>
    <t>6_13S</t>
  </si>
  <si>
    <t>LLT356</t>
  </si>
  <si>
    <t>LLT556</t>
  </si>
  <si>
    <t>LLT456</t>
  </si>
  <si>
    <t>Classic</t>
  </si>
  <si>
    <t>4_14S</t>
  </si>
  <si>
    <t>Legacy Exotic Sm Gold Keystone</t>
  </si>
  <si>
    <t>LT866</t>
  </si>
  <si>
    <t>LLT366</t>
  </si>
  <si>
    <t>LLT566</t>
  </si>
  <si>
    <t>LLT466</t>
  </si>
  <si>
    <t>LCT766</t>
  </si>
  <si>
    <t>EH52</t>
  </si>
  <si>
    <t>Tom Brkt too big.</t>
  </si>
  <si>
    <t>The logic for standard inlay/accent</t>
  </si>
  <si>
    <t>5_14S</t>
  </si>
  <si>
    <t>Legacy Exotic Blue/Olive</t>
  </si>
  <si>
    <t>Small Twin</t>
  </si>
  <si>
    <t>Long</t>
  </si>
  <si>
    <t>In English:  if a 12mm brkt is chosen and a 9 or 10mm holder is chosen</t>
  </si>
  <si>
    <t>if it's Vintage Mahogany and G22 is blank, then NM Vintage White Marine</t>
  </si>
  <si>
    <t>5H_14S</t>
  </si>
  <si>
    <t>Classic Maple Snare Size</t>
  </si>
  <si>
    <t>Legacy Maple Snare Size</t>
  </si>
  <si>
    <t>Legacy Mahogany Snare Size</t>
  </si>
  <si>
    <t>Legacy Exotic Snare Size</t>
  </si>
  <si>
    <t>Classic Oak Snare Size</t>
  </si>
  <si>
    <t>Legacy Exotic Cast Brass</t>
  </si>
  <si>
    <t>Small Imperial</t>
  </si>
  <si>
    <t>if G22 is blank and E22 is an inlay, then it's C3. (E22 can't be an Accent)</t>
  </si>
  <si>
    <t>6H_14S</t>
  </si>
  <si>
    <t>LS462</t>
  </si>
  <si>
    <t>LLS362</t>
  </si>
  <si>
    <t>LLS562</t>
  </si>
  <si>
    <t>LLS462</t>
  </si>
  <si>
    <t>LS762</t>
  </si>
  <si>
    <t>if G22 is an Accent or an Inlay, then lookup the default inlay</t>
  </si>
  <si>
    <t>8_14S</t>
  </si>
  <si>
    <t>Classic Oak Classic Oak</t>
  </si>
  <si>
    <t>LS555</t>
  </si>
  <si>
    <t>LS733</t>
  </si>
  <si>
    <t>4_14x8S</t>
  </si>
  <si>
    <t>Classic Oak Blue/Olive</t>
  </si>
  <si>
    <t>LS557</t>
  </si>
  <si>
    <t>LLS363</t>
  </si>
  <si>
    <t>LLS563</t>
  </si>
  <si>
    <t>LLS463</t>
  </si>
  <si>
    <t>LS763</t>
  </si>
  <si>
    <t>ShellOnly.Classic</t>
  </si>
  <si>
    <t>6&amp;15 sizes, Mini/LC lugs</t>
  </si>
  <si>
    <t>Note to self: for the next generation of this order guide, let's put the print area just to the right of the block, then you can expand forever beyond that.  There's no harm in anyone seeing the print area.</t>
  </si>
  <si>
    <t>W2 Avacado Strata</t>
  </si>
  <si>
    <t>5_14x8S</t>
  </si>
  <si>
    <t>LS444</t>
  </si>
  <si>
    <t>LLS344</t>
  </si>
  <si>
    <t>LLS544</t>
  </si>
  <si>
    <t>LLS444</t>
  </si>
  <si>
    <t>LS744</t>
  </si>
  <si>
    <t>Now you get to create 5 versions of this thing for Tom to distribute.</t>
  </si>
  <si>
    <t>46 Brushed Gold</t>
  </si>
  <si>
    <t>5H_14x8S</t>
  </si>
  <si>
    <t>LS401</t>
  </si>
  <si>
    <t>LLS354</t>
  </si>
  <si>
    <t>LLS554</t>
  </si>
  <si>
    <t>LLS454</t>
  </si>
  <si>
    <t>LS754</t>
  </si>
  <si>
    <t xml:space="preserve">Create them from the "M" version with MAP appearing only when set to RETAIL. </t>
  </si>
  <si>
    <t>W3 Burgundy Mist</t>
  </si>
  <si>
    <t>6H_14x8S</t>
  </si>
  <si>
    <t>LS405</t>
  </si>
  <si>
    <t>LLS305</t>
  </si>
  <si>
    <t>LLS505</t>
  </si>
  <si>
    <t>LLS405</t>
  </si>
  <si>
    <t>LS705</t>
  </si>
  <si>
    <t>P7184A Elite Bass Casting</t>
  </si>
  <si>
    <t xml:space="preserve">I've tested the Block against several customer orders and matched to the penny every time. </t>
  </si>
  <si>
    <t>The cell below creates the named range to lookup up badge options.</t>
  </si>
  <si>
    <t>W4 Copper Rose Mist</t>
  </si>
  <si>
    <t>LS403</t>
  </si>
  <si>
    <t>LLS364</t>
  </si>
  <si>
    <t>LLS564</t>
  </si>
  <si>
    <t>LLS464</t>
  </si>
  <si>
    <t>LS764</t>
  </si>
  <si>
    <t>P1610D Ludwig Bass Casting</t>
  </si>
  <si>
    <t xml:space="preserve">It's nice when things work. </t>
  </si>
  <si>
    <t>81 Ruby Strata</t>
  </si>
  <si>
    <t>LS804</t>
  </si>
  <si>
    <t>LLS384</t>
  </si>
  <si>
    <t>LLS584</t>
  </si>
  <si>
    <t>LLS484</t>
  </si>
  <si>
    <t>LS784</t>
  </si>
  <si>
    <t>PM0062 Atlas Bass Casting</t>
  </si>
  <si>
    <t>SO Salmon Pearl (Disc)</t>
  </si>
  <si>
    <t>SO Salmon Pearl</t>
  </si>
  <si>
    <t>MLLC</t>
  </si>
  <si>
    <t>Classic_Maple_Badge</t>
  </si>
  <si>
    <t>T8 Turquois Glitter</t>
  </si>
  <si>
    <t>this is taken from CPT_Component Drums,  prd_finish.</t>
  </si>
  <si>
    <t>MLLCLL</t>
  </si>
  <si>
    <t>MLLCLLLILT</t>
  </si>
  <si>
    <t>AnyBrkt.Long</t>
  </si>
  <si>
    <t>Common Sizes, Mach Lugs</t>
  </si>
  <si>
    <t>Blue/Olive</t>
  </si>
  <si>
    <t>v_finType</t>
  </si>
  <si>
    <t>Effective</t>
  </si>
  <si>
    <t>Result</t>
  </si>
  <si>
    <t>MLLCLLSIST</t>
  </si>
  <si>
    <t>Large Gold Keystone</t>
  </si>
  <si>
    <t>Black_Cat</t>
  </si>
  <si>
    <t>MLSIST</t>
  </si>
  <si>
    <t>Legacy_Maple_Badge</t>
  </si>
  <si>
    <t>Below is the validation list for PDC in snare options</t>
  </si>
  <si>
    <t>This is copied from prd_size in CPT_COMP_Drums.  The formula in BV4:CA81 does the rest.  You must have the effective date in BV1.</t>
  </si>
  <si>
    <t>PTTB</t>
  </si>
  <si>
    <t>Piccolo Twin</t>
  </si>
  <si>
    <t>Tube</t>
  </si>
  <si>
    <t>10_14S</t>
  </si>
  <si>
    <t xml:space="preserve">The formula in BV4:CA81 gives the retail from below. Discounting is done back on the "home page". </t>
  </si>
  <si>
    <t>SISTTB</t>
  </si>
  <si>
    <t>Selected (1 if yes)</t>
  </si>
  <si>
    <t>matching</t>
  </si>
  <si>
    <t>MLLTSISTTB</t>
  </si>
  <si>
    <t>BB85:BB95 evaluates if each size has been chosen</t>
  </si>
  <si>
    <t>MLSISTTB</t>
  </si>
  <si>
    <t>Legacy_Mahogany_Badge</t>
  </si>
  <si>
    <t>BA80 adds up any sizes that CAN'T have PDC</t>
  </si>
  <si>
    <t>MLSI</t>
  </si>
  <si>
    <t>BC83 is the data validation list for the user selection</t>
  </si>
  <si>
    <t>MLLTSI</t>
  </si>
  <si>
    <t>AnyBrkt.Classic</t>
  </si>
  <si>
    <t>Common Sizes, Mini/LC Lugs</t>
  </si>
  <si>
    <t>Legacy_Exotic_Badge</t>
  </si>
  <si>
    <t>Classic_Oak_Badge</t>
  </si>
  <si>
    <t>Snares CAN'T Have PDC hoops</t>
  </si>
  <si>
    <t>Snares CAN Have PDC hoops</t>
  </si>
  <si>
    <t>Triple_Flange</t>
  </si>
  <si>
    <t>50+10</t>
  </si>
  <si>
    <t>50+15</t>
  </si>
  <si>
    <t>PDC</t>
  </si>
  <si>
    <t>Pair Die Cast Hoops</t>
  </si>
  <si>
    <t>You can get all of this from Infor / Item Part Inquiry, dvo Pricing view.</t>
  </si>
  <si>
    <t>A4</t>
  </si>
  <si>
    <t>P1</t>
  </si>
  <si>
    <t>P2</t>
  </si>
  <si>
    <t>E2</t>
  </si>
  <si>
    <t>Exp1</t>
  </si>
  <si>
    <t>Exp2</t>
  </si>
  <si>
    <t>Exp3</t>
  </si>
  <si>
    <t>x</t>
  </si>
  <si>
    <t>IMIA ITEM NUMBER</t>
  </si>
  <si>
    <t>SMGL PRICING TYPE</t>
  </si>
  <si>
    <t>SMGL LEVEL</t>
  </si>
  <si>
    <t>Disc Begin Date</t>
  </si>
  <si>
    <t>List Price</t>
  </si>
  <si>
    <t>NET PRICE</t>
  </si>
  <si>
    <t>SMIL MAP PRICE</t>
  </si>
  <si>
    <t>Item #</t>
  </si>
  <si>
    <t>MAP</t>
  </si>
  <si>
    <t>LB L8</t>
  </si>
  <si>
    <t>LF L8</t>
  </si>
  <si>
    <t>Throwoff pricing</t>
  </si>
  <si>
    <t>LT L8</t>
  </si>
  <si>
    <t>LS L8</t>
  </si>
  <si>
    <t>LB LL</t>
  </si>
  <si>
    <t>LF LL</t>
  </si>
  <si>
    <t>LT LL</t>
  </si>
  <si>
    <t>LS LL</t>
  </si>
  <si>
    <t>LB LX</t>
  </si>
  <si>
    <t>LF LX</t>
  </si>
  <si>
    <t>Type / Lugs</t>
  </si>
  <si>
    <t>LT LX</t>
  </si>
  <si>
    <t>16_18T</t>
  </si>
  <si>
    <t>LS LX</t>
  </si>
  <si>
    <t>LB LM</t>
  </si>
  <si>
    <t>LF LM</t>
  </si>
  <si>
    <t>LT LM</t>
  </si>
  <si>
    <t>LS LM</t>
  </si>
  <si>
    <t>LB LO</t>
  </si>
  <si>
    <t>LF LO</t>
  </si>
  <si>
    <t>LT LO</t>
  </si>
  <si>
    <t>LS LO</t>
  </si>
  <si>
    <t>6_6T</t>
  </si>
  <si>
    <t>Bass Mach Lug</t>
  </si>
  <si>
    <t>6_8T</t>
  </si>
  <si>
    <t>FloorMach Lug</t>
  </si>
  <si>
    <t>Tom Mach Lug</t>
  </si>
  <si>
    <t>Bass Hoops</t>
  </si>
  <si>
    <t>Single or Double Head / Hoop</t>
  </si>
  <si>
    <t>Single Satin Natural w/Inlay</t>
  </si>
  <si>
    <t>Single Satin Sable</t>
  </si>
  <si>
    <t>Single Satin Natural</t>
  </si>
  <si>
    <t>Single Satin Sable w/Accent</t>
  </si>
  <si>
    <t>Single Satin Natural w/Accent</t>
  </si>
  <si>
    <t>Single Natural Hoop</t>
  </si>
  <si>
    <t>Single Natural w/Inlay</t>
  </si>
  <si>
    <t>Single Natural w/Accent</t>
  </si>
  <si>
    <t>Single Satin Sable w/Inlay</t>
  </si>
  <si>
    <t>Single Matching Hoop w/Inlay</t>
  </si>
  <si>
    <t>Single Matching Hoop</t>
  </si>
  <si>
    <t xml:space="preserve">Single Sable </t>
  </si>
  <si>
    <t>Single Sable w/Inlay</t>
  </si>
  <si>
    <t>Single Sable w/Accent</t>
  </si>
  <si>
    <t>Double Satin Natural w/Inlay</t>
  </si>
  <si>
    <t>Double Satin Sable</t>
  </si>
  <si>
    <t>Double Satin Natural</t>
  </si>
  <si>
    <t>Double Satin Sable w/Accent</t>
  </si>
  <si>
    <t>Double Satin Natural w/Accent</t>
  </si>
  <si>
    <t>Double Natural Hoop</t>
  </si>
  <si>
    <t>Double Natural w/Inlay</t>
  </si>
  <si>
    <t>Double Natural w/Accent</t>
  </si>
  <si>
    <t>Double Satin Sable w/Inlay</t>
  </si>
  <si>
    <t>Double Matching Hoop w/Inlay</t>
  </si>
  <si>
    <t>Double Matching Hoop</t>
  </si>
  <si>
    <t xml:space="preserve">Double Sable </t>
  </si>
  <si>
    <t>Double Sable w/Inlay</t>
  </si>
  <si>
    <t>Double Sable w/Accent</t>
  </si>
  <si>
    <t>Elite Kick Spur</t>
  </si>
  <si>
    <t>Rocker Rotating Spur</t>
  </si>
  <si>
    <t xml:space="preserve">Here's what happens:  </t>
  </si>
  <si>
    <t>2 Pr. Curved Spurs</t>
  </si>
  <si>
    <t xml:space="preserve">All drum and option prices in columns BW thru CD are in retail.  That's true to the configurator. </t>
  </si>
  <si>
    <t xml:space="preserve">In rows 8-20, columns D, F, H and I index retail pricing for the size, Lugs, mounts and finish, then wash them through the net and retail (columns P&amp;Q) to present a dealer price. </t>
  </si>
  <si>
    <t xml:space="preserve">This isn't strictly the way the configurator actually does it, but the advantage is that it shows dealer net pricing FOR EACH OPTION along the way.  </t>
  </si>
  <si>
    <t xml:space="preserve">Cell L1 is a validation list of discount levels, and that triggers columns P&amp;Q to call up Net and Retaill pricing for the appropriate configured item number from the pricing block above. </t>
  </si>
  <si>
    <t>Everything on the block washes through net and retail from columns P&amp;Q, so mind your…. Well, you know …</t>
  </si>
  <si>
    <t>Bass Drum Tension Screws</t>
  </si>
  <si>
    <t xml:space="preserve">June 2020, Export Level 1 was changed from [Export Level 2 + 7%] to [Export Level 2 + 25%].  </t>
  </si>
  <si>
    <t xml:space="preserve">Export Level 2 will now only be used for Thomann over in Europe.  A dealer who better buy a bunch of stuff. </t>
  </si>
  <si>
    <t>T-handles</t>
  </si>
  <si>
    <t>Bearing Edges</t>
  </si>
  <si>
    <t>Baseball Bat Tone Control</t>
  </si>
  <si>
    <t>1</t>
  </si>
  <si>
    <t>New Last Line</t>
  </si>
  <si>
    <t>A2 Lemon Oyster</t>
  </si>
  <si>
    <t>wrkqry</t>
  </si>
  <si>
    <t>BLOCK5DISC</t>
  </si>
  <si>
    <t>CALL PGM(RSPRUNGER/RDSFFD) PARM('QQRYOUT' 'GDEVORE')</t>
  </si>
  <si>
    <t>12/22/2022</t>
  </si>
  <si>
    <t>5/1/2023</t>
  </si>
  <si>
    <t>in this column, you have to conver the date to Text and then MANUALLY make it M/D/YY</t>
  </si>
  <si>
    <t>Date Translator.</t>
  </si>
  <si>
    <t>The formulae to the left look at rows 100 - 1000, so limit your dates accordingly.</t>
  </si>
  <si>
    <t xml:space="preserve">What I should do is convert </t>
  </si>
  <si>
    <t xml:space="preserve">this whole thing to </t>
  </si>
  <si>
    <t xml:space="preserve">EXP dates.  </t>
  </si>
  <si>
    <t>Interested??</t>
  </si>
  <si>
    <t>Yeah, I'm interested.</t>
  </si>
  <si>
    <t>This table doesn't use effective date (yet)</t>
  </si>
  <si>
    <t xml:space="preserve">A4 Black Pearl is an exclusive finish, not to be included in this order guide. </t>
  </si>
  <si>
    <t xml:space="preserve">How the AIMM dealers are going to order it is yet to be seen. </t>
  </si>
  <si>
    <t xml:space="preserve">Probably they use color 35 and a note.  </t>
  </si>
  <si>
    <t>US Dollar</t>
  </si>
  <si>
    <t>Euro</t>
  </si>
  <si>
    <t>SRP</t>
  </si>
  <si>
    <t>Std Trade</t>
  </si>
  <si>
    <t>Landed Cost</t>
  </si>
  <si>
    <t>Margin</t>
  </si>
  <si>
    <t>VAT</t>
  </si>
  <si>
    <t>w/VAT</t>
  </si>
  <si>
    <t>No VAT</t>
  </si>
  <si>
    <t>Export Setup</t>
  </si>
  <si>
    <t>Currency</t>
  </si>
  <si>
    <t>GBP</t>
  </si>
  <si>
    <t>Landed</t>
  </si>
  <si>
    <t>in Currency</t>
  </si>
  <si>
    <t>load Here</t>
  </si>
  <si>
    <t xml:space="preserve">Pulls from </t>
  </si>
  <si>
    <t>CU which is</t>
  </si>
  <si>
    <t>in Currency.</t>
  </si>
  <si>
    <t>DH108</t>
  </si>
  <si>
    <t>DB94</t>
  </si>
  <si>
    <t>DF94</t>
  </si>
  <si>
    <t>DF95</t>
  </si>
  <si>
    <t>DB95</t>
  </si>
  <si>
    <t>DB99</t>
  </si>
  <si>
    <t>Leave VAT on.  SRP ALWAYS has VAT</t>
  </si>
  <si>
    <t xml:space="preserve">Std Trade NEVER has VAT. </t>
  </si>
  <si>
    <t xml:space="preserve">That's baked in to Columns DJ and DK. </t>
  </si>
  <si>
    <t>Calculate Euro from GBP</t>
  </si>
  <si>
    <t>Margin (Level 4)</t>
  </si>
  <si>
    <t>AG Silver Silk</t>
  </si>
  <si>
    <t>P86C Cast Millennium Throwoff</t>
  </si>
  <si>
    <t>K3 Blue Burst</t>
  </si>
  <si>
    <t>K2 Brown Burst</t>
  </si>
  <si>
    <t>K4 Green Burst</t>
  </si>
  <si>
    <t>bdHoop inlay</t>
  </si>
  <si>
    <t>TP Teal Pearl</t>
  </si>
  <si>
    <t>LTL No Legs or Drilling</t>
  </si>
  <si>
    <t>H1 Hybrid Black Sparkle</t>
  </si>
  <si>
    <t>H2 Hybrid Copper Sparkle</t>
  </si>
  <si>
    <t>Default is</t>
  </si>
  <si>
    <t>Rev 5/24/24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</si>
</sst>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m/dd/yy"/>
    <numFmt numFmtId="167" formatCode="0.000"/>
  </numFmts>
  <fonts count="48"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0" tint="-0.249977111117893"/>
      <name val="Calibri"/>
      <family val="2"/>
      <scheme val="minor"/>
    </font>
    <font>
      <b/>
      <sz val="11"/>
      <name val="Calibri"/>
      <family val="2"/>
      <scheme val="minor"/>
    </font>
    <font>
      <sz val="10"/>
      <color rgb="FFFF0000"/>
      <name val="Calibri"/>
      <family val="2"/>
      <scheme val="minor"/>
    </font>
    <font>
      <sz val="11"/>
      <color rgb="FF00B050"/>
      <name val="Calibri"/>
      <family val="2"/>
      <scheme val="minor"/>
    </font>
    <font>
      <b/>
      <sz val="11"/>
      <color rgb="FFFF0000"/>
      <name val="Calibri"/>
      <family val="2"/>
      <scheme val="minor"/>
    </font>
    <font>
      <sz val="10"/>
      <color theme="1"/>
      <name val="Calibri"/>
      <family val="2"/>
      <scheme val="minor"/>
    </font>
    <font>
      <sz val="11"/>
      <color rgb="FF00B0F0"/>
      <name val="Calibri"/>
      <family val="2"/>
      <scheme val="minor"/>
    </font>
    <font>
      <sz val="10"/>
      <name val="Arial"/>
      <family val="2"/>
    </font>
    <font>
      <sz val="10"/>
      <name val="Tahoma"/>
      <family val="2"/>
    </font>
    <font>
      <sz val="10"/>
      <color rgb="FFFF0000"/>
      <name val="Arial"/>
      <family val="2"/>
    </font>
    <font>
      <sz val="11"/>
      <color theme="0"/>
      <name val="Calibri"/>
      <family val="2"/>
      <scheme val="minor"/>
    </font>
    <font>
      <sz val="10"/>
      <color rgb="FF00B050"/>
      <name val="Arial"/>
      <family val="2"/>
    </font>
    <font>
      <b/>
      <sz val="12"/>
      <color theme="1"/>
      <name val="Calibri"/>
      <family val="2"/>
      <scheme val="minor"/>
    </font>
    <font>
      <b/>
      <sz val="11"/>
      <color rgb="FF00B050"/>
      <name val="Calibri"/>
      <family val="2"/>
      <scheme val="minor"/>
    </font>
    <font>
      <sz val="12"/>
      <color theme="1"/>
      <name val="Calibri"/>
      <family val="2"/>
      <scheme val="minor"/>
    </font>
    <font>
      <sz val="10"/>
      <color rgb="FF0A0101"/>
      <name val="Helvetica"/>
      <family val="2"/>
    </font>
    <font>
      <sz val="11"/>
      <color rgb="FF92D050"/>
      <name val="Calibri"/>
      <family val="2"/>
      <scheme val="minor"/>
    </font>
    <font>
      <sz val="10"/>
      <color rgb="FF00B050"/>
      <name val="Calibri"/>
      <family val="2"/>
      <scheme val="minor"/>
    </font>
    <font>
      <sz val="11"/>
      <color rgb="FF7030A0"/>
      <name val="Calibri"/>
      <family val="2"/>
      <scheme val="minor"/>
    </font>
    <font>
      <sz val="14"/>
      <color rgb="FF00B0F0"/>
      <name val="Calibri"/>
      <family val="2"/>
      <scheme val="minor"/>
    </font>
    <font>
      <sz val="26"/>
      <color theme="1"/>
      <name val="Calibri"/>
      <family val="2"/>
      <scheme val="minor"/>
    </font>
    <font>
      <sz val="10"/>
      <color rgb="FFFF0000"/>
      <name val="Tahoma"/>
      <family val="2"/>
    </font>
    <font>
      <sz val="10"/>
      <color rgb="FF7030A0"/>
      <name val="Calibri"/>
      <family val="2"/>
      <scheme val="minor"/>
    </font>
    <font>
      <b/>
      <sz val="11"/>
      <color theme="0"/>
      <name val="Calibri"/>
      <family val="2"/>
      <scheme val="minor"/>
    </font>
    <font>
      <b/>
      <sz val="12"/>
      <color rgb="FFFF0000"/>
      <name val="Calibri"/>
      <family val="2"/>
      <scheme val="minor"/>
    </font>
    <font>
      <sz val="10"/>
      <color theme="0" tint="-0.249977111117893"/>
      <name val="Tahoma"/>
      <family val="2"/>
    </font>
    <font>
      <sz val="10"/>
      <color theme="0"/>
      <name val="Arial"/>
      <family val="2"/>
    </font>
    <font>
      <sz val="9"/>
      <color rgb="FF141414"/>
      <name val="Segoe UI"/>
      <family val="2"/>
    </font>
    <font>
      <sz val="10"/>
      <color rgb="FF7030A0"/>
      <name val="Arial"/>
      <family val="2"/>
    </font>
    <font>
      <sz val="10"/>
      <color theme="9" tint="-0.249977111117893"/>
      <name val="Arial"/>
      <family val="2"/>
    </font>
    <font>
      <b/>
      <sz val="14"/>
      <color theme="1"/>
      <name val="Calibri"/>
      <family val="2"/>
      <scheme val="minor"/>
    </font>
    <font>
      <sz val="10"/>
      <name val="Calibri"/>
      <family val="2"/>
      <scheme val="minor"/>
    </font>
    <font>
      <b/>
      <sz val="11"/>
      <color rgb="FF00B0F0"/>
      <name val="Calibri"/>
      <family val="2"/>
      <scheme val="minor"/>
    </font>
    <font>
      <b/>
      <sz val="11"/>
      <color rgb="FF00B0F0"/>
      <name val="Arial"/>
      <family val="2"/>
    </font>
    <font>
      <sz val="8"/>
      <color rgb="FF7030A0"/>
      <name val="Calibri"/>
      <family val="2"/>
      <scheme val="minor"/>
    </font>
    <font>
      <b/>
      <sz val="12"/>
      <name val="Calibri"/>
      <family val="2"/>
      <scheme val="minor"/>
    </font>
    <font>
      <sz val="16"/>
      <color theme="1"/>
      <name val="Calibri"/>
      <family val="2"/>
      <scheme val="minor"/>
    </font>
    <font>
      <sz val="11"/>
      <color theme="5"/>
      <name val="Calibri"/>
      <family val="2"/>
      <scheme val="minor"/>
    </font>
    <font>
      <sz val="22"/>
      <color theme="1"/>
      <name val="Calibri"/>
      <family val="2"/>
      <scheme val="minor"/>
    </font>
    <font>
      <sz val="9"/>
      <color rgb="FF7030A0"/>
      <name val="Calibri"/>
      <family val="2"/>
      <scheme val="minor"/>
    </font>
    <font>
      <sz val="10"/>
      <color rgb="FF00B0F0"/>
      <name val="Arial"/>
      <family val="2"/>
    </font>
    <font>
      <sz val="20"/>
      <color theme="1"/>
      <name val="Calibri"/>
      <family val="2"/>
      <scheme val="minor"/>
    </font>
    <font>
      <sz val="11"/>
      <color indexed="8"/>
      <name val="Calibri"/>
      <family val="2"/>
      <scheme val="minor"/>
    </font>
    <font>
      <b/>
      <sz val="11"/>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s>
  <borders count="2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medium">
        <color auto="1"/>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46" fillId="0" borderId="0"/>
  </cellStyleXfs>
  <cellXfs count="275">
    <xf numFmtId="0" fontId="0" fillId="0" borderId="0" xfId="0"/>
    <xf numFmtId="0" fontId="3" fillId="0" borderId="0" xfId="0" applyFont="1" applyAlignment="1">
      <alignment horizontal="left"/>
    </xf>
    <xf numFmtId="0" fontId="2" fillId="0" borderId="0" xfId="0" applyFont="1"/>
    <xf numFmtId="0" fontId="5" fillId="0" borderId="0" xfId="0" applyFont="1" applyAlignment="1">
      <alignment horizontal="left"/>
    </xf>
    <xf numFmtId="0" fontId="3" fillId="0" borderId="0" xfId="0" applyFont="1"/>
    <xf numFmtId="0" fontId="5" fillId="0" borderId="0" xfId="0" applyFont="1"/>
    <xf numFmtId="0" fontId="4"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0" fontId="6" fillId="0" borderId="0" xfId="0" applyFont="1"/>
    <xf numFmtId="0" fontId="7" fillId="0" borderId="0" xfId="0" applyFont="1"/>
    <xf numFmtId="0" fontId="1" fillId="0" borderId="0" xfId="0" applyFont="1"/>
    <xf numFmtId="0" fontId="8" fillId="0" borderId="0" xfId="0" applyFont="1"/>
    <xf numFmtId="0" fontId="0" fillId="0" borderId="0" xfId="0" applyAlignment="1">
      <alignment horizontal="center"/>
    </xf>
    <xf numFmtId="0" fontId="0" fillId="0" borderId="0" xfId="0" applyAlignment="1">
      <alignment horizontal="right"/>
    </xf>
    <xf numFmtId="0" fontId="1" fillId="0" borderId="0" xfId="0" applyFont="1" applyAlignment="1">
      <alignment horizontal="center"/>
    </xf>
    <xf numFmtId="0" fontId="4" fillId="0" borderId="0" xfId="0" applyFont="1"/>
    <xf numFmtId="0" fontId="9" fillId="0" borderId="0" xfId="0" applyFont="1"/>
    <xf numFmtId="0" fontId="11" fillId="0" borderId="0" xfId="0" applyFont="1" applyAlignment="1">
      <alignment horizontal="center"/>
    </xf>
    <xf numFmtId="49" fontId="11" fillId="0" borderId="0" xfId="0" applyNumberFormat="1" applyFont="1" applyAlignment="1">
      <alignment horizontal="center"/>
    </xf>
    <xf numFmtId="0" fontId="12" fillId="0" borderId="0" xfId="0" applyFont="1" applyAlignment="1">
      <alignment horizontal="center"/>
    </xf>
    <xf numFmtId="49" fontId="12" fillId="0" borderId="0" xfId="0" applyNumberFormat="1" applyFont="1" applyAlignment="1">
      <alignment horizontal="center"/>
    </xf>
    <xf numFmtId="49" fontId="13" fillId="0" borderId="0" xfId="0" applyNumberFormat="1" applyFont="1" applyAlignment="1">
      <alignment horizontal="center"/>
    </xf>
    <xf numFmtId="0" fontId="13" fillId="0" borderId="0" xfId="0" applyFont="1" applyAlignment="1">
      <alignment horizontal="center"/>
    </xf>
    <xf numFmtId="0" fontId="11" fillId="0" borderId="0" xfId="0" applyFont="1" applyAlignment="1">
      <alignment horizontal="left"/>
    </xf>
    <xf numFmtId="0" fontId="0" fillId="3" borderId="0" xfId="0" applyFill="1" applyAlignment="1">
      <alignment horizontal="center"/>
    </xf>
    <xf numFmtId="0" fontId="15" fillId="0" borderId="0" xfId="0" applyFont="1" applyAlignment="1">
      <alignment horizontal="left"/>
    </xf>
    <xf numFmtId="0" fontId="4" fillId="0" borderId="0" xfId="0" applyFont="1" applyAlignment="1">
      <alignment horizontal="right"/>
    </xf>
    <xf numFmtId="0" fontId="14" fillId="0" borderId="0" xfId="0" applyFont="1" applyAlignment="1">
      <alignment horizontal="right"/>
    </xf>
    <xf numFmtId="0" fontId="14" fillId="0" borderId="0" xfId="0" applyFont="1"/>
    <xf numFmtId="0" fontId="2" fillId="0" borderId="0" xfId="0" applyFont="1" applyAlignment="1">
      <alignment horizontal="center"/>
    </xf>
    <xf numFmtId="0" fontId="11" fillId="0" borderId="0" xfId="0" applyFont="1" applyAlignment="1">
      <alignment vertical="center"/>
    </xf>
    <xf numFmtId="0" fontId="3" fillId="0" borderId="0" xfId="0" applyFont="1" applyAlignment="1">
      <alignment vertical="center"/>
    </xf>
    <xf numFmtId="0" fontId="12" fillId="0" borderId="0" xfId="0" applyFont="1" applyAlignment="1">
      <alignment horizontal="left"/>
    </xf>
    <xf numFmtId="49" fontId="0" fillId="0" borderId="0" xfId="0" applyNumberFormat="1"/>
    <xf numFmtId="164" fontId="1" fillId="0" borderId="0" xfId="0" applyNumberFormat="1" applyFont="1"/>
    <xf numFmtId="0" fontId="0" fillId="0" borderId="5" xfId="0" applyBorder="1"/>
    <xf numFmtId="0" fontId="0" fillId="0" borderId="6" xfId="0" applyBorder="1"/>
    <xf numFmtId="164" fontId="1" fillId="0" borderId="6" xfId="0" applyNumberFormat="1" applyFont="1" applyBorder="1"/>
    <xf numFmtId="0" fontId="0" fillId="0" borderId="7" xfId="0" applyBorder="1"/>
    <xf numFmtId="0" fontId="0" fillId="0" borderId="2" xfId="0"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8" fillId="0" borderId="4" xfId="0" applyFont="1" applyBorder="1" applyAlignment="1">
      <alignment horizontal="right"/>
    </xf>
    <xf numFmtId="0" fontId="1" fillId="0" borderId="8" xfId="0" applyFont="1" applyBorder="1" applyAlignment="1">
      <alignment horizontal="center"/>
    </xf>
    <xf numFmtId="0" fontId="11" fillId="0" borderId="0" xfId="0" applyFont="1" applyAlignment="1">
      <alignment horizontal="right"/>
    </xf>
    <xf numFmtId="0" fontId="0" fillId="0" borderId="3" xfId="0" applyBorder="1" applyAlignment="1">
      <alignment horizontal="center"/>
    </xf>
    <xf numFmtId="0" fontId="2" fillId="0" borderId="10" xfId="0" applyFont="1" applyBorder="1" applyAlignment="1">
      <alignment horizontal="center"/>
    </xf>
    <xf numFmtId="0" fontId="0" fillId="0" borderId="11" xfId="0" applyBorder="1"/>
    <xf numFmtId="0" fontId="0" fillId="0" borderId="12" xfId="0" applyBorder="1"/>
    <xf numFmtId="164" fontId="7"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xf>
    <xf numFmtId="0" fontId="3" fillId="0" borderId="0" xfId="0" applyFont="1" applyAlignment="1">
      <alignment horizontal="right"/>
    </xf>
    <xf numFmtId="0" fontId="7" fillId="0" borderId="0" xfId="0" applyFont="1" applyAlignment="1">
      <alignment horizontal="left"/>
    </xf>
    <xf numFmtId="0" fontId="14" fillId="0" borderId="0" xfId="0" applyFont="1" applyAlignment="1">
      <alignment horizontal="center"/>
    </xf>
    <xf numFmtId="0" fontId="18" fillId="0" borderId="0" xfId="0" applyFont="1" applyAlignment="1">
      <alignment horizontal="right"/>
    </xf>
    <xf numFmtId="0" fontId="0" fillId="0" borderId="14" xfId="0" applyBorder="1" applyAlignment="1">
      <alignment horizontal="right"/>
    </xf>
    <xf numFmtId="0" fontId="0" fillId="0" borderId="15" xfId="0" applyBorder="1" applyAlignment="1">
      <alignment horizontal="center"/>
    </xf>
    <xf numFmtId="0" fontId="19" fillId="0" borderId="0" xfId="0" applyFont="1"/>
    <xf numFmtId="0" fontId="0" fillId="0" borderId="16" xfId="0" applyBorder="1" applyAlignment="1">
      <alignment horizontal="center"/>
    </xf>
    <xf numFmtId="0" fontId="0" fillId="0" borderId="0" xfId="0" applyAlignment="1">
      <alignment horizontal="left" vertical="center" wrapText="1"/>
    </xf>
    <xf numFmtId="0" fontId="0" fillId="0" borderId="17" xfId="0" applyBorder="1" applyAlignment="1">
      <alignment horizontal="center"/>
    </xf>
    <xf numFmtId="0" fontId="0" fillId="2" borderId="1" xfId="0" applyFill="1" applyBorder="1" applyProtection="1">
      <protection locked="0"/>
    </xf>
    <xf numFmtId="0" fontId="7" fillId="0" borderId="0" xfId="0" applyFont="1" applyAlignment="1">
      <alignment horizontal="center"/>
    </xf>
    <xf numFmtId="0" fontId="21" fillId="0" borderId="0" xfId="0" applyFont="1"/>
    <xf numFmtId="0" fontId="15" fillId="0" borderId="0" xfId="0" applyFont="1" applyAlignment="1">
      <alignment vertical="center"/>
    </xf>
    <xf numFmtId="0" fontId="10" fillId="0" borderId="0" xfId="0" applyFont="1"/>
    <xf numFmtId="0" fontId="21" fillId="0" borderId="0" xfId="0" applyFont="1" applyAlignment="1">
      <alignment horizontal="center"/>
    </xf>
    <xf numFmtId="0" fontId="22" fillId="0" borderId="0" xfId="0" applyFont="1"/>
    <xf numFmtId="0" fontId="23" fillId="0" borderId="0" xfId="0" applyFont="1" applyAlignment="1">
      <alignment horizontal="left" vertical="center"/>
    </xf>
    <xf numFmtId="0" fontId="0" fillId="0" borderId="5" xfId="0" applyBorder="1" applyAlignment="1">
      <alignment horizontal="center"/>
    </xf>
    <xf numFmtId="0" fontId="16" fillId="0" borderId="0" xfId="0" applyFont="1" applyAlignment="1">
      <alignment horizontal="center"/>
    </xf>
    <xf numFmtId="0" fontId="13" fillId="0" borderId="0" xfId="0" applyFont="1" applyAlignment="1">
      <alignment horizontal="left"/>
    </xf>
    <xf numFmtId="0" fontId="0" fillId="0" borderId="0" xfId="0" applyAlignment="1">
      <alignment vertical="center" wrapText="1"/>
    </xf>
    <xf numFmtId="0" fontId="14" fillId="0" borderId="11" xfId="0" applyFont="1" applyBorder="1" applyAlignment="1">
      <alignment horizontal="left"/>
    </xf>
    <xf numFmtId="0" fontId="14" fillId="0" borderId="12" xfId="0" applyFont="1" applyBorder="1"/>
    <xf numFmtId="16" fontId="14" fillId="0" borderId="0" xfId="0" applyNumberFormat="1" applyFont="1"/>
    <xf numFmtId="0" fontId="22" fillId="0" borderId="0" xfId="0" applyFont="1" applyAlignment="1">
      <alignment horizontal="center"/>
    </xf>
    <xf numFmtId="0" fontId="0" fillId="3" borderId="0" xfId="0" applyFill="1"/>
    <xf numFmtId="0" fontId="3" fillId="3" borderId="0" xfId="0" applyFont="1" applyFill="1"/>
    <xf numFmtId="0" fontId="4" fillId="3" borderId="0" xfId="0" applyFont="1" applyFill="1"/>
    <xf numFmtId="0" fontId="7" fillId="3" borderId="0" xfId="0" applyFont="1" applyFill="1"/>
    <xf numFmtId="0" fontId="1" fillId="3" borderId="0" xfId="0" applyFont="1" applyFill="1" applyAlignment="1">
      <alignment vertical="center"/>
    </xf>
    <xf numFmtId="0" fontId="24" fillId="3" borderId="0" xfId="0" applyFont="1" applyFill="1" applyAlignment="1">
      <alignment horizontal="left"/>
    </xf>
    <xf numFmtId="0" fontId="24" fillId="3" borderId="0" xfId="0" applyFont="1" applyFill="1"/>
    <xf numFmtId="0" fontId="0" fillId="0" borderId="16" xfId="0" applyBorder="1" applyAlignment="1">
      <alignment horizontal="center" shrinkToFit="1"/>
    </xf>
    <xf numFmtId="0" fontId="0" fillId="0" borderId="17" xfId="0" applyBorder="1" applyAlignment="1">
      <alignment horizontal="center" shrinkToFit="1"/>
    </xf>
    <xf numFmtId="0" fontId="10" fillId="0" borderId="0" xfId="0" applyFont="1" applyAlignment="1">
      <alignment horizontal="center"/>
    </xf>
    <xf numFmtId="0" fontId="25" fillId="0" borderId="0" xfId="0" applyFont="1" applyAlignment="1">
      <alignment horizontal="center"/>
    </xf>
    <xf numFmtId="0" fontId="0" fillId="3" borderId="0" xfId="0" applyFill="1" applyAlignment="1">
      <alignment horizontal="center" vertical="center" wrapText="1"/>
    </xf>
    <xf numFmtId="0" fontId="26" fillId="0" borderId="0" xfId="0" applyFont="1" applyAlignment="1">
      <alignment horizontal="center"/>
    </xf>
    <xf numFmtId="0" fontId="1" fillId="3" borderId="0" xfId="0" applyFont="1" applyFill="1" applyAlignment="1">
      <alignment horizontal="center"/>
    </xf>
    <xf numFmtId="0" fontId="1" fillId="3" borderId="2" xfId="0" applyFont="1" applyFill="1" applyBorder="1" applyAlignment="1">
      <alignment horizontal="center"/>
    </xf>
    <xf numFmtId="0" fontId="1" fillId="0" borderId="13" xfId="0" applyFont="1" applyBorder="1"/>
    <xf numFmtId="0" fontId="2" fillId="0" borderId="1" xfId="0" applyFont="1" applyBorder="1" applyAlignment="1">
      <alignment horizontal="right"/>
    </xf>
    <xf numFmtId="164" fontId="7" fillId="0" borderId="0" xfId="0" applyNumberFormat="1" applyFont="1"/>
    <xf numFmtId="0" fontId="15" fillId="0" borderId="0" xfId="0" applyFont="1"/>
    <xf numFmtId="0" fontId="0" fillId="0" borderId="1" xfId="0" applyBorder="1" applyAlignment="1">
      <alignment horizontal="center"/>
    </xf>
    <xf numFmtId="0" fontId="0" fillId="0" borderId="1" xfId="0" applyBorder="1"/>
    <xf numFmtId="0" fontId="28" fillId="0" borderId="0" xfId="0" applyFont="1" applyAlignment="1">
      <alignment horizontal="center"/>
    </xf>
    <xf numFmtId="0" fontId="27" fillId="0" borderId="0" xfId="0" applyFont="1" applyAlignment="1">
      <alignment horizontal="right"/>
    </xf>
    <xf numFmtId="0" fontId="10" fillId="0" borderId="0" xfId="0" applyFont="1" applyAlignment="1">
      <alignment horizontal="left"/>
    </xf>
    <xf numFmtId="0" fontId="22" fillId="0" borderId="0" xfId="0" applyFont="1" applyAlignment="1">
      <alignment horizontal="left"/>
    </xf>
    <xf numFmtId="0" fontId="2" fillId="0" borderId="1" xfId="0" applyFont="1" applyBorder="1" applyAlignment="1">
      <alignment horizontal="center"/>
    </xf>
    <xf numFmtId="0" fontId="3" fillId="0" borderId="16" xfId="0" applyFont="1" applyBorder="1" applyAlignment="1">
      <alignment horizontal="center" shrinkToFit="1"/>
    </xf>
    <xf numFmtId="0" fontId="7" fillId="3" borderId="0" xfId="0" applyFont="1" applyFill="1" applyAlignment="1">
      <alignment horizontal="center"/>
    </xf>
    <xf numFmtId="0" fontId="26" fillId="3" borderId="0" xfId="0" applyFont="1" applyFill="1" applyAlignment="1">
      <alignment horizontal="center"/>
    </xf>
    <xf numFmtId="0" fontId="0" fillId="5" borderId="0" xfId="0" applyFill="1"/>
    <xf numFmtId="0" fontId="3" fillId="5" borderId="0" xfId="0" applyFont="1" applyFill="1"/>
    <xf numFmtId="0" fontId="14" fillId="0" borderId="0" xfId="0" applyFont="1" applyAlignment="1">
      <alignment horizontal="left"/>
    </xf>
    <xf numFmtId="0" fontId="14" fillId="0" borderId="18" xfId="0" applyFont="1" applyBorder="1" applyAlignment="1">
      <alignment horizontal="left"/>
    </xf>
    <xf numFmtId="0" fontId="0" fillId="4" borderId="0" xfId="0" applyFill="1"/>
    <xf numFmtId="0" fontId="0" fillId="0" borderId="0" xfId="0" applyProtection="1">
      <protection locked="0"/>
    </xf>
    <xf numFmtId="0" fontId="3" fillId="0" borderId="9" xfId="0" applyFont="1" applyBorder="1" applyAlignment="1">
      <alignment horizontal="center"/>
    </xf>
    <xf numFmtId="0" fontId="3" fillId="0" borderId="10" xfId="0" applyFont="1" applyBorder="1" applyAlignment="1">
      <alignment horizontal="center"/>
    </xf>
    <xf numFmtId="0" fontId="3" fillId="0" borderId="19" xfId="0" applyFont="1" applyBorder="1" applyAlignment="1">
      <alignment horizontal="center"/>
    </xf>
    <xf numFmtId="0" fontId="3" fillId="0" borderId="11" xfId="0" applyFont="1" applyBorder="1" applyAlignment="1">
      <alignment horizontal="center"/>
    </xf>
    <xf numFmtId="0" fontId="3" fillId="0" borderId="18" xfId="0" applyFont="1" applyBorder="1" applyAlignment="1">
      <alignment horizontal="center"/>
    </xf>
    <xf numFmtId="0" fontId="0" fillId="0" borderId="18" xfId="0" applyBorder="1"/>
    <xf numFmtId="0" fontId="0" fillId="0" borderId="11" xfId="0" applyBorder="1" applyAlignment="1">
      <alignment horizontal="center"/>
    </xf>
    <xf numFmtId="0" fontId="0" fillId="0" borderId="20" xfId="0" applyBorder="1"/>
    <xf numFmtId="0" fontId="22" fillId="0" borderId="21" xfId="0" applyFont="1" applyBorder="1" applyAlignment="1">
      <alignment horizontal="center" shrinkToFit="1"/>
    </xf>
    <xf numFmtId="0" fontId="22" fillId="0" borderId="21" xfId="0" applyFont="1" applyBorder="1" applyAlignment="1">
      <alignment horizontal="center"/>
    </xf>
    <xf numFmtId="0" fontId="0" fillId="0" borderId="21" xfId="0" applyBorder="1" applyAlignment="1">
      <alignment horizontal="center" shrinkToFit="1"/>
    </xf>
    <xf numFmtId="0" fontId="0" fillId="0" borderId="21" xfId="0" applyBorder="1" applyAlignment="1">
      <alignment horizontal="center"/>
    </xf>
    <xf numFmtId="0" fontId="2" fillId="0" borderId="9" xfId="0" applyFont="1" applyBorder="1" applyAlignment="1">
      <alignment horizontal="left"/>
    </xf>
    <xf numFmtId="0" fontId="3" fillId="3" borderId="0" xfId="0" applyFont="1" applyFill="1" applyAlignment="1">
      <alignment horizontal="center" vertical="center" wrapText="1"/>
    </xf>
    <xf numFmtId="0" fontId="1" fillId="0" borderId="0" xfId="0" applyFont="1" applyAlignment="1">
      <alignment horizontal="left"/>
    </xf>
    <xf numFmtId="0" fontId="30" fillId="0" borderId="0" xfId="0" applyFont="1" applyAlignment="1">
      <alignment horizontal="left" vertical="center"/>
    </xf>
    <xf numFmtId="0" fontId="27" fillId="0" borderId="0" xfId="0" applyFont="1"/>
    <xf numFmtId="0" fontId="31" fillId="0" borderId="0" xfId="0" applyFont="1"/>
    <xf numFmtId="0" fontId="31" fillId="0" borderId="0" xfId="0" applyFont="1" applyAlignment="1">
      <alignment horizontal="center"/>
    </xf>
    <xf numFmtId="0" fontId="30" fillId="0" borderId="0" xfId="0" applyFont="1" applyAlignment="1">
      <alignment vertical="center"/>
    </xf>
    <xf numFmtId="0" fontId="23" fillId="0" borderId="0" xfId="0" applyFont="1"/>
    <xf numFmtId="0" fontId="14" fillId="0" borderId="0" xfId="0" applyFont="1" applyProtection="1">
      <protection locked="0"/>
    </xf>
    <xf numFmtId="0" fontId="3"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2" xfId="0" applyFill="1" applyBorder="1" applyAlignment="1" applyProtection="1">
      <alignment horizontal="center" shrinkToFit="1"/>
      <protection locked="0"/>
    </xf>
    <xf numFmtId="0" fontId="0" fillId="2" borderId="2" xfId="0" applyFill="1" applyBorder="1" applyProtection="1">
      <protection locked="0"/>
    </xf>
    <xf numFmtId="0" fontId="34" fillId="0" borderId="0" xfId="0" applyFont="1" applyAlignment="1">
      <alignment horizontal="center"/>
    </xf>
    <xf numFmtId="0" fontId="34" fillId="0" borderId="0" xfId="0" applyFont="1"/>
    <xf numFmtId="0" fontId="3" fillId="3" borderId="0" xfId="0" applyFont="1" applyFill="1" applyAlignment="1">
      <alignment horizontal="left"/>
    </xf>
    <xf numFmtId="0" fontId="0" fillId="0" borderId="0" xfId="0" applyAlignment="1">
      <alignment wrapText="1"/>
    </xf>
    <xf numFmtId="164" fontId="3" fillId="0" borderId="0" xfId="0" applyNumberFormat="1" applyFont="1" applyAlignment="1">
      <alignment horizontal="left"/>
    </xf>
    <xf numFmtId="164" fontId="3" fillId="0" borderId="0" xfId="0" applyNumberFormat="1" applyFont="1" applyAlignment="1">
      <alignment horizont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7" fillId="3" borderId="0" xfId="0" applyFont="1" applyFill="1" applyAlignment="1">
      <alignment horizontal="right"/>
    </xf>
    <xf numFmtId="0" fontId="9" fillId="0" borderId="0" xfId="0" applyFont="1" applyAlignment="1">
      <alignment horizontal="right"/>
    </xf>
    <xf numFmtId="0" fontId="0" fillId="6" borderId="0" xfId="0" applyFill="1" applyAlignment="1">
      <alignment horizontal="center"/>
    </xf>
    <xf numFmtId="0" fontId="3" fillId="6" borderId="0" xfId="0" applyFont="1" applyFill="1" applyAlignment="1">
      <alignment horizontal="center"/>
    </xf>
    <xf numFmtId="0" fontId="36" fillId="0" borderId="0" xfId="0" applyFont="1" applyAlignment="1">
      <alignment horizontal="right"/>
    </xf>
    <xf numFmtId="0" fontId="6" fillId="0" borderId="0" xfId="0" applyFont="1" applyAlignment="1">
      <alignment horizontal="center"/>
    </xf>
    <xf numFmtId="0" fontId="6" fillId="0" borderId="0" xfId="0" applyFont="1" applyAlignment="1">
      <alignment horizontal="right"/>
    </xf>
    <xf numFmtId="0" fontId="35" fillId="0" borderId="0" xfId="0" applyFont="1" applyAlignment="1">
      <alignment horizontal="right"/>
    </xf>
    <xf numFmtId="0" fontId="29" fillId="0" borderId="0" xfId="0" applyFont="1" applyAlignment="1">
      <alignment horizontal="left"/>
    </xf>
    <xf numFmtId="0" fontId="13" fillId="0" borderId="0" xfId="0" applyFont="1" applyAlignment="1">
      <alignment horizontal="right"/>
    </xf>
    <xf numFmtId="0" fontId="37" fillId="0" borderId="0" xfId="0" applyFont="1" applyAlignment="1">
      <alignment horizontal="right"/>
    </xf>
    <xf numFmtId="0" fontId="32" fillId="0" borderId="0" xfId="0" applyFont="1" applyAlignment="1">
      <alignment horizontal="center"/>
    </xf>
    <xf numFmtId="0" fontId="32" fillId="0" borderId="0" xfId="0" applyFont="1" applyAlignment="1">
      <alignment horizontal="right"/>
    </xf>
    <xf numFmtId="0" fontId="3" fillId="0" borderId="0" xfId="0" applyFont="1" applyAlignment="1">
      <alignment horizontal="right" vertical="center"/>
    </xf>
    <xf numFmtId="0" fontId="11" fillId="0" borderId="0" xfId="0" applyFont="1" applyAlignment="1">
      <alignment horizontal="right" vertical="center"/>
    </xf>
    <xf numFmtId="0" fontId="15" fillId="0" borderId="0" xfId="0" applyFont="1" applyAlignment="1">
      <alignment horizontal="center"/>
    </xf>
    <xf numFmtId="0" fontId="15" fillId="0" borderId="0" xfId="0" applyFont="1" applyAlignment="1">
      <alignment horizontal="right"/>
    </xf>
    <xf numFmtId="0" fontId="33" fillId="0" borderId="0" xfId="0" applyFont="1" applyAlignment="1">
      <alignment horizontal="center"/>
    </xf>
    <xf numFmtId="0" fontId="33" fillId="0" borderId="0" xfId="0" applyFont="1" applyAlignment="1">
      <alignment horizontal="right"/>
    </xf>
    <xf numFmtId="0" fontId="38" fillId="0" borderId="0" xfId="0" applyFont="1" applyAlignment="1">
      <alignment horizontal="right"/>
    </xf>
    <xf numFmtId="0" fontId="18" fillId="2" borderId="2" xfId="0" applyFont="1" applyFill="1" applyBorder="1" applyProtection="1">
      <protection locked="0"/>
    </xf>
    <xf numFmtId="0" fontId="0" fillId="0" borderId="0" xfId="0" applyAlignment="1">
      <alignment vertical="center"/>
    </xf>
    <xf numFmtId="0" fontId="39" fillId="0" borderId="0" xfId="0" applyFont="1" applyAlignment="1">
      <alignment horizontal="center"/>
    </xf>
    <xf numFmtId="164" fontId="1" fillId="0" borderId="0" xfId="0" applyNumberFormat="1" applyFont="1" applyAlignment="1">
      <alignment horizontal="center"/>
    </xf>
    <xf numFmtId="0" fontId="24" fillId="3" borderId="0" xfId="0" applyFont="1" applyFill="1" applyAlignment="1">
      <alignment horizontal="center"/>
    </xf>
    <xf numFmtId="0" fontId="10" fillId="0" borderId="0" xfId="0" applyFont="1" applyAlignment="1">
      <alignment horizontal="right"/>
    </xf>
    <xf numFmtId="0" fontId="40" fillId="3" borderId="0" xfId="0" applyFont="1" applyFill="1" applyAlignment="1">
      <alignment vertical="center"/>
    </xf>
    <xf numFmtId="0" fontId="0" fillId="3" borderId="0" xfId="0" applyFill="1" applyAlignment="1">
      <alignment vertical="center"/>
    </xf>
    <xf numFmtId="165" fontId="7" fillId="0" borderId="0" xfId="0" applyNumberFormat="1" applyFont="1" applyAlignment="1">
      <alignment horizontal="left"/>
    </xf>
    <xf numFmtId="0" fontId="7" fillId="0" borderId="0" xfId="0" applyFont="1" applyAlignment="1">
      <alignment horizontal="right" vertical="center" wrapText="1"/>
    </xf>
    <xf numFmtId="165" fontId="7" fillId="0" borderId="0" xfId="0" applyNumberFormat="1" applyFont="1" applyAlignment="1">
      <alignment horizontal="left" vertical="center" wrapText="1"/>
    </xf>
    <xf numFmtId="0" fontId="1" fillId="3" borderId="0" xfId="0" applyFont="1" applyFill="1"/>
    <xf numFmtId="165" fontId="7" fillId="0" borderId="0" xfId="0" applyNumberFormat="1" applyFont="1" applyAlignment="1">
      <alignment horizontal="center"/>
    </xf>
    <xf numFmtId="165" fontId="7" fillId="0" borderId="0" xfId="0" applyNumberFormat="1" applyFont="1"/>
    <xf numFmtId="0" fontId="24" fillId="6" borderId="0" xfId="0" applyFont="1" applyFill="1" applyAlignment="1">
      <alignment horizontal="center"/>
    </xf>
    <xf numFmtId="0" fontId="2" fillId="0" borderId="9" xfId="0" applyFont="1" applyBorder="1"/>
    <xf numFmtId="0" fontId="41" fillId="0" borderId="0" xfId="0" applyFont="1" applyAlignment="1">
      <alignment horizontal="center"/>
    </xf>
    <xf numFmtId="165" fontId="4" fillId="0" borderId="0" xfId="0" applyNumberFormat="1" applyFont="1" applyAlignment="1">
      <alignment horizontal="center"/>
    </xf>
    <xf numFmtId="0" fontId="14" fillId="0" borderId="0" xfId="0" applyFont="1" applyAlignment="1">
      <alignment vertical="center" wrapText="1"/>
    </xf>
    <xf numFmtId="0" fontId="40" fillId="0" borderId="0" xfId="0" applyFont="1"/>
    <xf numFmtId="0" fontId="41" fillId="3" borderId="0" xfId="0" applyFont="1" applyFill="1"/>
    <xf numFmtId="0" fontId="41" fillId="0" borderId="0" xfId="0" applyFont="1"/>
    <xf numFmtId="0" fontId="42" fillId="3" borderId="0" xfId="0" applyFont="1" applyFill="1"/>
    <xf numFmtId="2" fontId="41" fillId="0" borderId="0" xfId="0" applyNumberFormat="1" applyFont="1"/>
    <xf numFmtId="0" fontId="41" fillId="0" borderId="0" xfId="0" applyFont="1" applyAlignment="1">
      <alignment vertical="center" wrapText="1"/>
    </xf>
    <xf numFmtId="0" fontId="0" fillId="7" borderId="0" xfId="0" applyFill="1"/>
    <xf numFmtId="165" fontId="7" fillId="0" borderId="2" xfId="0" applyNumberFormat="1" applyFont="1" applyBorder="1" applyAlignment="1">
      <alignment horizontal="center" shrinkToFit="1"/>
    </xf>
    <xf numFmtId="165" fontId="7" fillId="0" borderId="2" xfId="0" applyNumberFormat="1" applyFont="1" applyBorder="1" applyAlignment="1">
      <alignment horizontal="center"/>
    </xf>
    <xf numFmtId="0" fontId="13" fillId="0" borderId="0" xfId="0" applyFont="1" applyAlignment="1">
      <alignment horizontal="left" vertical="center"/>
    </xf>
    <xf numFmtId="16" fontId="1" fillId="0" borderId="0" xfId="0" applyNumberFormat="1" applyFont="1"/>
    <xf numFmtId="0" fontId="0" fillId="2" borderId="2" xfId="0" applyFill="1" applyBorder="1" applyAlignment="1" applyProtection="1">
      <alignment horizontal="left" shrinkToFit="1"/>
      <protection locked="0"/>
    </xf>
    <xf numFmtId="0" fontId="8" fillId="0" borderId="0" xfId="0" applyFont="1" applyAlignment="1">
      <alignment horizontal="center"/>
    </xf>
    <xf numFmtId="49" fontId="0" fillId="0" borderId="1" xfId="0" applyNumberFormat="1" applyBorder="1"/>
    <xf numFmtId="49" fontId="3" fillId="0" borderId="0" xfId="0" applyNumberFormat="1" applyFont="1"/>
    <xf numFmtId="49" fontId="0" fillId="0" borderId="0" xfId="0" applyNumberFormat="1" applyAlignment="1">
      <alignment horizontal="center"/>
    </xf>
    <xf numFmtId="0" fontId="0" fillId="0" borderId="9" xfId="0" applyBorder="1" applyAlignment="1">
      <alignment horizontal="center"/>
    </xf>
    <xf numFmtId="49" fontId="0" fillId="0" borderId="11" xfId="0" applyNumberFormat="1" applyBorder="1" applyAlignment="1">
      <alignment horizontal="center"/>
    </xf>
    <xf numFmtId="49" fontId="0" fillId="0" borderId="12" xfId="0" applyNumberFormat="1" applyBorder="1" applyAlignment="1">
      <alignment horizontal="center"/>
    </xf>
    <xf numFmtId="49" fontId="3" fillId="0" borderId="0" xfId="0" applyNumberFormat="1" applyFont="1" applyAlignment="1">
      <alignment horizontal="center"/>
    </xf>
    <xf numFmtId="0" fontId="0" fillId="0" borderId="10" xfId="0" applyBorder="1"/>
    <xf numFmtId="0" fontId="0" fillId="0" borderId="19" xfId="0" applyBorder="1"/>
    <xf numFmtId="0" fontId="1" fillId="0" borderId="1" xfId="0" applyFont="1" applyBorder="1" applyAlignment="1">
      <alignment horizontal="center"/>
    </xf>
    <xf numFmtId="0" fontId="1" fillId="0" borderId="0" xfId="0" applyFont="1" applyAlignment="1">
      <alignment horizontal="center" vertical="center" wrapText="1"/>
    </xf>
    <xf numFmtId="0" fontId="0" fillId="0" borderId="0" xfId="0" quotePrefix="1" applyAlignment="1">
      <alignment horizontal="left"/>
    </xf>
    <xf numFmtId="0" fontId="0" fillId="0" borderId="0" xfId="0" quotePrefix="1" applyProtection="1">
      <protection locked="0"/>
    </xf>
    <xf numFmtId="165" fontId="20" fillId="0" borderId="0" xfId="0" applyNumberFormat="1" applyFont="1" applyAlignment="1">
      <alignment horizontal="left"/>
    </xf>
    <xf numFmtId="1" fontId="13" fillId="0" borderId="0" xfId="0" applyNumberFormat="1" applyFont="1" applyAlignment="1">
      <alignment horizontal="center"/>
    </xf>
    <xf numFmtId="2" fontId="11" fillId="0" borderId="0" xfId="0" applyNumberFormat="1" applyFont="1" applyAlignment="1">
      <alignment horizontal="center"/>
    </xf>
    <xf numFmtId="1" fontId="11" fillId="0" borderId="0" xfId="0" applyNumberFormat="1" applyFont="1" applyAlignment="1">
      <alignment horizontal="center"/>
    </xf>
    <xf numFmtId="0" fontId="41" fillId="0" borderId="0" xfId="0" applyFont="1" applyAlignment="1">
      <alignment horizontal="right"/>
    </xf>
    <xf numFmtId="0" fontId="11" fillId="3" borderId="0" xfId="0" applyFont="1" applyFill="1" applyAlignment="1">
      <alignment horizontal="center"/>
    </xf>
    <xf numFmtId="0" fontId="11" fillId="3" borderId="0" xfId="0" applyFont="1" applyFill="1" applyAlignment="1">
      <alignment horizontal="right"/>
    </xf>
    <xf numFmtId="16" fontId="43" fillId="0" borderId="0" xfId="0" applyNumberFormat="1" applyFont="1"/>
    <xf numFmtId="2" fontId="13" fillId="0" borderId="0" xfId="0" applyNumberFormat="1" applyFont="1" applyAlignment="1">
      <alignment horizontal="center"/>
    </xf>
    <xf numFmtId="0" fontId="44" fillId="0" borderId="0" xfId="0" applyFont="1" applyAlignment="1">
      <alignment horizontal="left"/>
    </xf>
    <xf numFmtId="0" fontId="25" fillId="0" borderId="0" xfId="0" applyFont="1" applyAlignment="1">
      <alignment horizontal="left"/>
    </xf>
    <xf numFmtId="0" fontId="13" fillId="0" borderId="0" xfId="0" applyFont="1"/>
    <xf numFmtId="0" fontId="45" fillId="6" borderId="0" xfId="0" applyFont="1" applyFill="1" applyAlignment="1">
      <alignment horizontal="left"/>
    </xf>
    <xf numFmtId="14" fontId="43" fillId="0" borderId="0" xfId="0" applyNumberFormat="1" applyFont="1" applyAlignment="1">
      <alignment horizontal="right"/>
    </xf>
    <xf numFmtId="0" fontId="46" fillId="0" borderId="0" xfId="1" applyAlignment="1">
      <alignment horizontal="left"/>
    </xf>
    <xf numFmtId="0" fontId="46" fillId="0" borderId="0" xfId="1" applyAlignment="1">
      <alignment horizontal="center"/>
    </xf>
    <xf numFmtId="166" fontId="46" fillId="0" borderId="0" xfId="1" applyNumberFormat="1" applyAlignment="1">
      <alignment horizontal="center"/>
    </xf>
    <xf numFmtId="4" fontId="46" fillId="0" borderId="0" xfId="1" applyNumberFormat="1" applyAlignment="1">
      <alignment horizontal="center"/>
    </xf>
    <xf numFmtId="166" fontId="0" fillId="0" borderId="0" xfId="0" applyNumberFormat="1"/>
    <xf numFmtId="4" fontId="0" fillId="0" borderId="0" xfId="0" applyNumberFormat="1" applyAlignment="1">
      <alignment horizontal="right"/>
    </xf>
    <xf numFmtId="0" fontId="47" fillId="0" borderId="0" xfId="0" applyFont="1" applyAlignment="1">
      <alignment horizontal="center"/>
    </xf>
    <xf numFmtId="14" fontId="11" fillId="3" borderId="0" xfId="0" applyNumberFormat="1" applyFont="1" applyFill="1" applyAlignment="1">
      <alignment horizontal="center"/>
    </xf>
    <xf numFmtId="0" fontId="10" fillId="3" borderId="0" xfId="0" applyFont="1" applyFill="1" applyAlignment="1">
      <alignment horizontal="center"/>
    </xf>
    <xf numFmtId="0" fontId="6" fillId="3" borderId="0" xfId="0" applyFont="1" applyFill="1" applyAlignment="1">
      <alignment horizontal="center"/>
    </xf>
    <xf numFmtId="0" fontId="0" fillId="0" borderId="19" xfId="0" applyBorder="1" applyAlignment="1">
      <alignment horizontal="center"/>
    </xf>
    <xf numFmtId="0" fontId="0" fillId="0" borderId="18"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3" fillId="3" borderId="0" xfId="0" applyFont="1" applyFill="1" applyAlignment="1">
      <alignment horizontal="center"/>
    </xf>
    <xf numFmtId="0" fontId="10" fillId="0" borderId="0" xfId="0" quotePrefix="1" applyFont="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10" fontId="1" fillId="0" borderId="18" xfId="0" applyNumberFormat="1" applyFont="1" applyBorder="1" applyAlignment="1">
      <alignment horizontal="center"/>
    </xf>
    <xf numFmtId="0" fontId="0" fillId="0" borderId="4" xfId="0" applyBorder="1" applyAlignment="1">
      <alignment horizontal="center"/>
    </xf>
    <xf numFmtId="2" fontId="7" fillId="0" borderId="0" xfId="0" applyNumberFormat="1" applyFont="1" applyAlignment="1">
      <alignment horizontal="center"/>
    </xf>
    <xf numFmtId="0" fontId="0" fillId="0" borderId="22" xfId="0" applyBorder="1" applyAlignment="1">
      <alignment horizontal="center"/>
    </xf>
    <xf numFmtId="0" fontId="4" fillId="0" borderId="3" xfId="0" applyFont="1" applyBorder="1"/>
    <xf numFmtId="0" fontId="0" fillId="0" borderId="23" xfId="0" applyBorder="1" applyAlignment="1">
      <alignment horizontal="center"/>
    </xf>
    <xf numFmtId="0" fontId="14" fillId="0" borderId="5" xfId="0" applyFont="1" applyBorder="1" applyAlignment="1">
      <alignment horizontal="center"/>
    </xf>
    <xf numFmtId="0" fontId="4" fillId="0" borderId="5" xfId="0" applyFont="1" applyBorder="1" applyAlignment="1">
      <alignment horizontal="center"/>
    </xf>
    <xf numFmtId="167" fontId="4" fillId="0" borderId="5" xfId="0" applyNumberFormat="1" applyFont="1" applyBorder="1" applyAlignment="1">
      <alignment horizontal="center"/>
    </xf>
    <xf numFmtId="0" fontId="14" fillId="0" borderId="5" xfId="0" applyFont="1" applyBorder="1"/>
    <xf numFmtId="0" fontId="0" fillId="0" borderId="24" xfId="0" applyBorder="1" applyAlignment="1">
      <alignment horizontal="center"/>
    </xf>
    <xf numFmtId="0" fontId="0" fillId="0" borderId="6" xfId="0" applyBorder="1" applyAlignment="1">
      <alignment horizontal="center"/>
    </xf>
    <xf numFmtId="9" fontId="4" fillId="0" borderId="6" xfId="0" applyNumberFormat="1" applyFont="1" applyBorder="1"/>
    <xf numFmtId="167" fontId="0" fillId="0" borderId="7" xfId="0" applyNumberFormat="1" applyBorder="1"/>
    <xf numFmtId="0" fontId="7" fillId="3" borderId="0" xfId="0" applyFont="1" applyFill="1" applyAlignment="1">
      <alignment horizontal="left"/>
    </xf>
    <xf numFmtId="14" fontId="7" fillId="0" borderId="0" xfId="0" applyNumberFormat="1" applyFont="1" applyAlignment="1">
      <alignment horizontal="center"/>
    </xf>
    <xf numFmtId="0" fontId="18" fillId="0" borderId="0" xfId="0" applyFont="1" applyAlignment="1">
      <alignment horizontal="right" vertical="center"/>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7" xfId="0" applyBorder="1" applyAlignment="1">
      <alignment horizontal="center" vertical="center"/>
    </xf>
    <xf numFmtId="0" fontId="14" fillId="0" borderId="0" xfId="0" applyFont="1" applyAlignment="1">
      <alignment horizontal="center" vertical="center"/>
    </xf>
    <xf numFmtId="0" fontId="0" fillId="0" borderId="4" xfId="0" applyBorder="1" applyAlignment="1">
      <alignment horizontal="center"/>
    </xf>
    <xf numFmtId="0" fontId="0" fillId="0" borderId="0" xfId="0" applyAlignment="1">
      <alignment horizontal="center"/>
    </xf>
    <xf numFmtId="0" fontId="24" fillId="6" borderId="0" xfId="0" applyFont="1" applyFill="1" applyAlignment="1">
      <alignment horizontal="center"/>
    </xf>
    <xf numFmtId="0" fontId="0" fillId="0" borderId="9" xfId="0" applyBorder="1" applyAlignment="1">
      <alignment horizontal="center"/>
    </xf>
    <xf numFmtId="0" fontId="0" fillId="0" borderId="19" xfId="0" applyBorder="1" applyAlignment="1">
      <alignment horizontal="center"/>
    </xf>
  </cellXfs>
  <cellStyles count="2">
    <cellStyle name="Normal" xfId="0" builtinId="0"/>
    <cellStyle name="Normal 2" xfId="1" xr:uid="{5CE88919-6AA9-4693-B9E8-D0C4E8DB7F68}"/>
  </cellStyles>
  <dxfs count="143">
    <dxf>
      <numFmt numFmtId="168" formatCode="[$€-2]\ #,##0.00"/>
    </dxf>
    <dxf>
      <numFmt numFmtId="169" formatCode="[$£-809]#,##0.00"/>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numFmt numFmtId="168" formatCode="[$€-2]\ #,##0.00"/>
    </dxf>
    <dxf>
      <font>
        <color theme="0"/>
      </font>
    </dxf>
    <dxf>
      <font>
        <color theme="0"/>
      </font>
    </dxf>
    <dxf>
      <numFmt numFmtId="168" formatCode="[$€-2]\ #,##0.0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bgColor theme="0" tint="-4.9989318521683403E-2"/>
        </patternFill>
      </fill>
      <border>
        <left style="thin">
          <color auto="1"/>
        </left>
        <right style="thin">
          <color auto="1"/>
        </right>
        <top style="thin">
          <color auto="1"/>
        </top>
        <bottom style="thin">
          <color auto="1"/>
        </bottom>
      </border>
    </dxf>
    <dxf>
      <fill>
        <patternFill>
          <bgColor theme="0" tint="-4.9989318521683403E-2"/>
        </patternFill>
      </fill>
      <border>
        <left style="thin">
          <color auto="1"/>
        </left>
        <right style="thin">
          <color auto="1"/>
        </right>
        <top style="thin">
          <color auto="1"/>
        </top>
        <bottom style="thin">
          <color auto="1"/>
        </bottom>
      </border>
    </dxf>
    <dxf>
      <fill>
        <patternFill>
          <bgColor theme="0" tint="-4.9989318521683403E-2"/>
        </patternFill>
      </fill>
      <border>
        <left style="thin">
          <color auto="1"/>
        </left>
        <right style="thin">
          <color auto="1"/>
        </right>
        <top style="thin">
          <color auto="1"/>
        </top>
        <bottom style="thin">
          <color auto="1"/>
        </bottom>
      </border>
    </dxf>
    <dxf>
      <fill>
        <patternFill patternType="solid">
          <bgColor theme="0" tint="-4.9989318521683403E-2"/>
        </patternFill>
      </fill>
      <border>
        <left style="thin">
          <color auto="1"/>
        </left>
        <right style="thin">
          <color auto="1"/>
        </right>
        <top style="thin">
          <color auto="1"/>
        </top>
        <bottom style="thin">
          <color auto="1"/>
        </bottom>
        <vertical/>
        <horizontal/>
      </border>
    </dxf>
    <dxf>
      <numFmt numFmtId="168" formatCode="[$€-2]\ #,##0.00"/>
    </dxf>
    <dxf>
      <font>
        <color theme="0" tint="-0.24994659260841701"/>
      </font>
    </dxf>
    <dxf>
      <font>
        <color theme="0" tint="-0.24994659260841701"/>
      </font>
    </dxf>
    <dxf>
      <font>
        <color theme="0" tint="-0.24994659260841701"/>
      </font>
    </dxf>
    <dxf>
      <font>
        <color theme="0" tint="-0.24994659260841701"/>
      </font>
    </dxf>
    <dxf>
      <font>
        <color theme="0" tint="-0.24994659260841701"/>
      </font>
    </dxf>
    <dxf>
      <numFmt numFmtId="168" formatCode="[$€-2]\ #,##0.00"/>
    </dxf>
    <dxf>
      <font>
        <color auto="1"/>
      </font>
      <fill>
        <patternFill>
          <bgColor rgb="FFFFFF00"/>
        </patternFill>
      </fill>
    </dxf>
    <dxf>
      <font>
        <color auto="1"/>
      </font>
      <fill>
        <patternFill>
          <bgColor theme="0" tint="-4.9989318521683403E-2"/>
        </patternFill>
      </fill>
      <border>
        <left style="thin">
          <color auto="1"/>
        </left>
        <right style="thin">
          <color auto="1"/>
        </right>
        <top style="thin">
          <color auto="1"/>
        </top>
        <bottom style="thin">
          <color auto="1"/>
        </bottom>
      </border>
    </dxf>
    <dxf>
      <font>
        <color auto="1"/>
      </font>
    </dxf>
    <dxf>
      <font>
        <b val="0"/>
        <i val="0"/>
        <strike val="0"/>
        <condense val="0"/>
        <extend val="0"/>
        <outline val="0"/>
        <shadow val="0"/>
        <u val="none"/>
        <vertAlign val="baseline"/>
        <sz val="11"/>
        <color rgb="FFFF000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603739</xdr:colOff>
      <xdr:row>0</xdr:row>
      <xdr:rowOff>298938</xdr:rowOff>
    </xdr:from>
    <xdr:to>
      <xdr:col>2</xdr:col>
      <xdr:colOff>275493</xdr:colOff>
      <xdr:row>1</xdr:row>
      <xdr:rowOff>46892</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967154" y="298938"/>
          <a:ext cx="281354" cy="1524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1723293</xdr:colOff>
      <xdr:row>0</xdr:row>
      <xdr:rowOff>293077</xdr:rowOff>
    </xdr:from>
    <xdr:to>
      <xdr:col>3</xdr:col>
      <xdr:colOff>111370</xdr:colOff>
      <xdr:row>2</xdr:row>
      <xdr:rowOff>117231</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2696308" y="293077"/>
          <a:ext cx="216877" cy="422031"/>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244134</xdr:colOff>
      <xdr:row>5</xdr:row>
      <xdr:rowOff>173795</xdr:rowOff>
    </xdr:from>
    <xdr:to>
      <xdr:col>1</xdr:col>
      <xdr:colOff>97596</xdr:colOff>
      <xdr:row>7</xdr:row>
      <xdr:rowOff>103602</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244134" y="1372213"/>
          <a:ext cx="220607" cy="338516"/>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206</xdr:col>
      <xdr:colOff>158750</xdr:colOff>
      <xdr:row>0</xdr:row>
      <xdr:rowOff>38100</xdr:rowOff>
    </xdr:from>
    <xdr:to>
      <xdr:col>206</xdr:col>
      <xdr:colOff>1295400</xdr:colOff>
      <xdr:row>1</xdr:row>
      <xdr:rowOff>131035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517800" y="38100"/>
          <a:ext cx="1136650" cy="503145"/>
        </a:xfrm>
        <a:prstGeom prst="rect">
          <a:avLst/>
        </a:prstGeom>
        <a:effectLst/>
      </xdr:spPr>
    </xdr:pic>
    <xdr:clientData/>
  </xdr:twoCellAnchor>
  <xdr:twoCellAnchor editAs="oneCell">
    <xdr:from>
      <xdr:col>4</xdr:col>
      <xdr:colOff>209549</xdr:colOff>
      <xdr:row>2</xdr:row>
      <xdr:rowOff>6350</xdr:rowOff>
    </xdr:from>
    <xdr:to>
      <xdr:col>4</xdr:col>
      <xdr:colOff>1425084</xdr:colOff>
      <xdr:row>4</xdr:row>
      <xdr:rowOff>173817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0222" y="602095"/>
          <a:ext cx="1219345" cy="562495"/>
        </a:xfrm>
        <a:prstGeom prst="rect">
          <a:avLst/>
        </a:prstGeom>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K1863"/>
  <sheetViews>
    <sheetView tabSelected="1" zoomScale="110" zoomScaleNormal="110" workbookViewId="0">
      <selection activeCell="G12" sqref="G12"/>
    </sheetView>
  </sheetViews>
  <sheetFormatPr defaultRowHeight="14.4" x14ac:dyDescent="0.3"/>
  <cols>
    <col min="1" max="1" width="5.33203125" customWidth="1"/>
    <col min="3" max="3" width="26.6640625" customWidth="1"/>
    <col min="4" max="4" width="12.33203125" customWidth="1"/>
    <col min="5" max="5" width="25.109375" customWidth="1"/>
    <col min="6" max="6" width="10.6640625" customWidth="1"/>
    <col min="7" max="7" width="30.33203125" customWidth="1"/>
    <col min="8" max="8" width="10" customWidth="1"/>
    <col min="9" max="9" width="9.33203125" customWidth="1"/>
    <col min="10" max="10" width="8.33203125" customWidth="1"/>
    <col min="11" max="11" width="20" customWidth="1"/>
    <col min="12" max="12" width="10.88671875" customWidth="1"/>
    <col min="13" max="13" width="11.44140625" customWidth="1"/>
    <col min="14" max="14" width="8.88671875" customWidth="1"/>
    <col min="15" max="17" width="8.88671875" style="193" hidden="1" customWidth="1"/>
    <col min="18" max="26" width="8.88671875" hidden="1" customWidth="1"/>
    <col min="27" max="27" width="14.33203125" hidden="1" customWidth="1"/>
    <col min="28" max="28" width="9.6640625" hidden="1" customWidth="1"/>
    <col min="29" max="29" width="10" hidden="1" customWidth="1"/>
    <col min="30" max="30" width="8.88671875" hidden="1" customWidth="1"/>
    <col min="31" max="32" width="15.6640625" hidden="1" customWidth="1"/>
    <col min="33" max="33" width="27.33203125" hidden="1" customWidth="1"/>
    <col min="34" max="34" width="8.88671875" style="13" hidden="1" customWidth="1"/>
    <col min="35" max="35" width="18.33203125" style="13" hidden="1" customWidth="1"/>
    <col min="36" max="36" width="13.5546875" hidden="1" customWidth="1"/>
    <col min="37" max="37" width="23.33203125" hidden="1" customWidth="1"/>
    <col min="38" max="38" width="5.33203125" hidden="1" customWidth="1"/>
    <col min="39" max="39" width="18" hidden="1" customWidth="1"/>
    <col min="40" max="43" width="8.88671875" hidden="1" customWidth="1"/>
    <col min="44" max="45" width="13.5546875" hidden="1" customWidth="1"/>
    <col min="46" max="46" width="17.5546875" hidden="1" customWidth="1"/>
    <col min="47" max="59" width="13.5546875" hidden="1" customWidth="1"/>
    <col min="60" max="60" width="8.88671875" hidden="1" customWidth="1"/>
    <col min="61" max="61" width="29.33203125" hidden="1" customWidth="1"/>
    <col min="62" max="63" width="24.33203125" hidden="1" customWidth="1"/>
    <col min="64" max="64" width="27" hidden="1" customWidth="1"/>
    <col min="65" max="65" width="23.33203125" hidden="1" customWidth="1"/>
    <col min="66" max="67" width="8.88671875" hidden="1" customWidth="1"/>
    <col min="68" max="68" width="16.33203125" hidden="1" customWidth="1"/>
    <col min="69" max="69" width="3" hidden="1" customWidth="1"/>
    <col min="70" max="70" width="23.6640625" hidden="1" customWidth="1"/>
    <col min="71" max="71" width="26.6640625" hidden="1" customWidth="1"/>
    <col min="72" max="72" width="11.88671875" hidden="1" customWidth="1"/>
    <col min="73" max="73" width="4.33203125" hidden="1" customWidth="1"/>
    <col min="74" max="74" width="27.6640625" hidden="1" customWidth="1"/>
    <col min="75" max="75" width="26.6640625" hidden="1" customWidth="1"/>
    <col min="76" max="76" width="8.88671875" hidden="1" customWidth="1"/>
    <col min="77" max="77" width="3.6640625" hidden="1" customWidth="1"/>
    <col min="78" max="78" width="8.88671875" hidden="1" customWidth="1"/>
    <col min="79" max="79" width="30.88671875" hidden="1" customWidth="1"/>
    <col min="80" max="80" width="8.88671875" hidden="1" customWidth="1"/>
    <col min="81" max="81" width="4.6640625" hidden="1" customWidth="1"/>
    <col min="82" max="82" width="8.88671875" hidden="1" customWidth="1"/>
    <col min="83" max="83" width="26.6640625" hidden="1" customWidth="1"/>
    <col min="84" max="84" width="8.44140625" style="13" hidden="1" customWidth="1"/>
    <col min="85" max="85" width="16.5546875" style="13" hidden="1" customWidth="1"/>
    <col min="86" max="86" width="21.88671875" style="13" hidden="1" customWidth="1"/>
    <col min="87" max="88" width="16.5546875" style="13" hidden="1" customWidth="1"/>
    <col min="89" max="89" width="21.88671875" style="13" hidden="1" customWidth="1"/>
    <col min="90" max="90" width="16.5546875" style="13" hidden="1" customWidth="1"/>
    <col min="91" max="91" width="18.33203125" style="13" hidden="1" customWidth="1"/>
    <col min="92" max="92" width="22" style="13" hidden="1" customWidth="1"/>
    <col min="93" max="93" width="17.44140625" style="13" hidden="1" customWidth="1"/>
    <col min="94" max="95" width="14.88671875" style="13" hidden="1" customWidth="1"/>
    <col min="96" max="96" width="5.33203125" style="13" hidden="1" customWidth="1"/>
    <col min="97" max="97" width="28.6640625" style="14" hidden="1" customWidth="1"/>
    <col min="98" max="99" width="14.88671875" style="15" hidden="1" customWidth="1"/>
    <col min="100" max="100" width="5.88671875" style="13" hidden="1" customWidth="1"/>
    <col min="101" max="101" width="14.33203125" style="13" hidden="1" customWidth="1"/>
    <col min="102" max="104" width="16.5546875" style="13" hidden="1" customWidth="1"/>
    <col min="105" max="105" width="13.6640625" style="13" hidden="1" customWidth="1"/>
    <col min="106" max="106" width="12.88671875" style="13" hidden="1" customWidth="1"/>
    <col min="107" max="107" width="16.5546875" style="13" hidden="1" customWidth="1"/>
    <col min="108" max="108" width="11.109375" style="13" hidden="1" customWidth="1"/>
    <col min="109" max="109" width="15.33203125" style="16" hidden="1" customWidth="1"/>
    <col min="110" max="110" width="16.5546875" hidden="1" customWidth="1"/>
    <col min="111" max="111" width="21.5546875" hidden="1" customWidth="1"/>
    <col min="112" max="113" width="14.33203125" hidden="1" customWidth="1"/>
    <col min="114" max="114" width="14.109375" hidden="1" customWidth="1"/>
    <col min="115" max="115" width="12.6640625" style="13" hidden="1" customWidth="1"/>
    <col min="116" max="116" width="13.33203125" style="13" hidden="1" customWidth="1"/>
    <col min="117" max="119" width="12.88671875" hidden="1" customWidth="1"/>
    <col min="120" max="120" width="18.21875" hidden="1" customWidth="1"/>
    <col min="121" max="122" width="9.88671875" hidden="1" customWidth="1"/>
    <col min="123" max="123" width="10.5546875" hidden="1" customWidth="1"/>
    <col min="124" max="124" width="18.33203125" hidden="1" customWidth="1"/>
    <col min="125" max="126" width="8.88671875" style="10" hidden="1" customWidth="1"/>
    <col min="127" max="129" width="8.88671875" hidden="1" customWidth="1"/>
    <col min="130" max="130" width="33.33203125" hidden="1" customWidth="1"/>
    <col min="131" max="131" width="8.88671875" style="10" hidden="1" customWidth="1"/>
    <col min="132" max="135" width="8.88671875" hidden="1" customWidth="1"/>
    <col min="136" max="136" width="17.109375" hidden="1" customWidth="1"/>
    <col min="137" max="137" width="8.109375" hidden="1" customWidth="1"/>
    <col min="138" max="138" width="4.6640625" hidden="1" customWidth="1"/>
    <col min="139" max="139" width="23.33203125" hidden="1" customWidth="1"/>
    <col min="140" max="141" width="21.5546875" hidden="1" customWidth="1"/>
    <col min="142" max="143" width="23.33203125" hidden="1" customWidth="1"/>
    <col min="144" max="144" width="25.44140625" hidden="1" customWidth="1"/>
    <col min="145" max="145" width="13.44140625" hidden="1" customWidth="1"/>
    <col min="146" max="146" width="21.5546875" hidden="1" customWidth="1"/>
    <col min="147" max="147" width="23.33203125" hidden="1" customWidth="1"/>
    <col min="148" max="148" width="23.6640625" hidden="1" customWidth="1"/>
    <col min="149" max="149" width="23.33203125" hidden="1" customWidth="1"/>
    <col min="150" max="151" width="16.109375" hidden="1" customWidth="1"/>
    <col min="152" max="152" width="22.6640625" hidden="1" customWidth="1"/>
    <col min="153" max="153" width="11.6640625" hidden="1" customWidth="1"/>
    <col min="154" max="154" width="10.33203125" hidden="1" customWidth="1"/>
    <col min="155" max="155" width="8.44140625" hidden="1" customWidth="1"/>
    <col min="156" max="159" width="6.33203125" hidden="1" customWidth="1"/>
    <col min="160" max="160" width="14.6640625" style="4" hidden="1" customWidth="1"/>
    <col min="161" max="161" width="24.6640625" hidden="1" customWidth="1"/>
    <col min="162" max="162" width="14.44140625" style="13" hidden="1" customWidth="1"/>
    <col min="163" max="163" width="19.44140625" hidden="1" customWidth="1"/>
    <col min="164" max="164" width="21.33203125" hidden="1" customWidth="1"/>
    <col min="165" max="165" width="12.88671875" hidden="1" customWidth="1"/>
    <col min="166" max="166" width="16.5546875" hidden="1" customWidth="1"/>
    <col min="167" max="167" width="21.33203125" hidden="1" customWidth="1"/>
    <col min="168" max="168" width="18.6640625" hidden="1" customWidth="1"/>
    <col min="169" max="169" width="17.33203125" hidden="1" customWidth="1"/>
    <col min="170" max="170" width="6.33203125" hidden="1" customWidth="1"/>
    <col min="171" max="172" width="8.88671875" hidden="1" customWidth="1"/>
    <col min="173" max="173" width="15.44140625" hidden="1" customWidth="1"/>
    <col min="174" max="174" width="11.44140625" hidden="1" customWidth="1"/>
    <col min="175" max="175" width="21.6640625" hidden="1" customWidth="1"/>
    <col min="176" max="176" width="9.33203125" hidden="1" customWidth="1"/>
    <col min="177" max="177" width="30.44140625" hidden="1" customWidth="1"/>
    <col min="178" max="179" width="8.88671875" hidden="1" customWidth="1"/>
    <col min="180" max="180" width="26.6640625" hidden="1" customWidth="1"/>
    <col min="181" max="181" width="11.33203125" hidden="1" customWidth="1"/>
    <col min="182" max="182" width="13.44140625" hidden="1" customWidth="1"/>
    <col min="183" max="183" width="18.33203125" hidden="1" customWidth="1"/>
    <col min="184" max="184" width="8.88671875" hidden="1" customWidth="1"/>
    <col min="185" max="185" width="15.33203125" hidden="1" customWidth="1"/>
    <col min="186" max="186" width="8.88671875" hidden="1" customWidth="1"/>
    <col min="187" max="187" width="15.5546875" hidden="1" customWidth="1"/>
    <col min="188" max="188" width="16.5546875" hidden="1" customWidth="1"/>
    <col min="189" max="195" width="18.33203125" hidden="1" customWidth="1"/>
    <col min="196" max="196" width="19.6640625" customWidth="1"/>
    <col min="197" max="197" width="22.44140625" bestFit="1" customWidth="1"/>
    <col min="198" max="198" width="26.109375" bestFit="1" customWidth="1"/>
    <col min="199" max="199" width="17" bestFit="1" customWidth="1"/>
    <col min="204" max="204" width="20.33203125" customWidth="1"/>
    <col min="205" max="205" width="22.6640625" style="13" customWidth="1"/>
    <col min="206" max="217" width="20.6640625" style="13" customWidth="1"/>
  </cols>
  <sheetData>
    <row r="1" spans="1:218" ht="31.95" customHeight="1" x14ac:dyDescent="0.65">
      <c r="B1" s="72" t="s">
        <v>0</v>
      </c>
      <c r="C1" s="115"/>
      <c r="G1" s="11"/>
      <c r="I1" s="133"/>
      <c r="K1" s="14"/>
      <c r="L1" s="269" t="s">
        <v>1</v>
      </c>
      <c r="O1" s="194" t="s">
        <v>2</v>
      </c>
      <c r="P1" s="192"/>
      <c r="Q1" s="192"/>
      <c r="R1" s="81"/>
      <c r="S1" s="87" t="s">
        <v>3</v>
      </c>
      <c r="T1" s="81"/>
      <c r="U1" s="179"/>
      <c r="V1" s="178"/>
      <c r="W1" s="81"/>
      <c r="X1" s="81"/>
      <c r="Y1" s="81"/>
      <c r="Z1" s="81"/>
      <c r="AA1" s="81"/>
      <c r="AB1" s="81"/>
      <c r="AC1" s="81"/>
      <c r="AD1" s="81"/>
      <c r="AE1" s="81"/>
      <c r="AF1" s="81"/>
      <c r="AG1" s="86" t="s">
        <v>4</v>
      </c>
      <c r="AH1" s="25" t="s">
        <v>5</v>
      </c>
      <c r="AI1" s="25" t="s">
        <v>5</v>
      </c>
      <c r="AJ1" s="81" t="s">
        <v>6</v>
      </c>
      <c r="AK1" s="81" t="s">
        <v>1351</v>
      </c>
      <c r="AL1" s="81"/>
      <c r="AM1" s="81" t="s">
        <v>7</v>
      </c>
      <c r="AN1" s="81"/>
      <c r="AO1" s="81"/>
      <c r="AP1" s="81"/>
      <c r="AQ1" s="81"/>
      <c r="AR1" s="81"/>
      <c r="AS1" s="81"/>
      <c r="AT1" s="229" t="s">
        <v>8</v>
      </c>
      <c r="AU1" s="154"/>
      <c r="AV1" s="154"/>
      <c r="AW1" s="154"/>
      <c r="AX1" s="154"/>
      <c r="AY1" s="154"/>
      <c r="AZ1" s="154"/>
      <c r="BA1" s="154"/>
      <c r="BB1" s="154"/>
      <c r="BC1" s="154" t="s">
        <v>9</v>
      </c>
      <c r="BD1" s="154"/>
      <c r="BE1" s="154"/>
      <c r="BF1" s="154"/>
      <c r="BG1" s="81"/>
      <c r="BH1" s="81"/>
      <c r="BI1" s="94">
        <f>IF(BI2&lt;&gt;$C$2,0,IF(ISERROR(MATCH($C$3,BI3:BI57,0))=FALSE,0,1))</f>
        <v>1</v>
      </c>
      <c r="BJ1" s="94">
        <f>IF(BJ2&lt;&gt;$C$2,0,IF(ISERROR(MATCH($C$3,BJ3:BJ32,0))=FALSE,0,1))</f>
        <v>0</v>
      </c>
      <c r="BK1" s="94">
        <f>IF(BK2&lt;&gt;$C$2,0,IF(ISERROR(MATCH($C$3,BK3:BK33,0))=FALSE,0,1))</f>
        <v>0</v>
      </c>
      <c r="BL1" s="94">
        <f>IF(BL2&lt;&gt;$C$2,0,IF(ISERROR(MATCH($C$3,BL3:BL24,0))=FALSE,0,1))</f>
        <v>0</v>
      </c>
      <c r="BM1" s="94">
        <f>IF(BM2&lt;&gt;$C$2,0,IF(ISERROR(MATCH($C$3,BM3:BM37,0))=FALSE,0,1))</f>
        <v>0</v>
      </c>
      <c r="BN1" s="95">
        <f>SUM(BI1:BM1)</f>
        <v>1</v>
      </c>
      <c r="BO1" s="81"/>
      <c r="BP1" s="87" t="s">
        <v>10</v>
      </c>
      <c r="BQ1" s="87"/>
      <c r="BR1" s="81"/>
      <c r="BS1" s="81" t="s">
        <v>11</v>
      </c>
      <c r="BT1" s="81"/>
      <c r="BU1" s="81"/>
      <c r="BV1" s="81"/>
      <c r="BW1" s="82" t="s">
        <v>12</v>
      </c>
      <c r="BX1" s="82"/>
      <c r="BY1" s="81"/>
      <c r="BZ1" s="81"/>
      <c r="CA1" s="82" t="s">
        <v>13</v>
      </c>
      <c r="CB1" s="81"/>
      <c r="CC1" s="81"/>
      <c r="CD1" s="81"/>
      <c r="CE1" s="81" t="s">
        <v>14</v>
      </c>
      <c r="CF1" s="25"/>
      <c r="CG1" s="25"/>
      <c r="CH1" s="25" t="s">
        <v>15</v>
      </c>
      <c r="CI1" s="25"/>
      <c r="CJ1" s="186" t="s">
        <v>16</v>
      </c>
      <c r="CK1" s="154">
        <v>1231201</v>
      </c>
      <c r="CL1" s="154" t="s">
        <v>17</v>
      </c>
      <c r="CM1" s="155" t="s">
        <v>18</v>
      </c>
      <c r="CN1" s="154" t="s">
        <v>19</v>
      </c>
      <c r="CO1" s="154" t="s">
        <v>20</v>
      </c>
      <c r="CP1" s="154" t="s">
        <v>21</v>
      </c>
      <c r="CQ1" s="154"/>
      <c r="CR1" s="154"/>
      <c r="CS1" s="272" t="s">
        <v>22</v>
      </c>
      <c r="CT1" s="272"/>
      <c r="CU1" s="186"/>
      <c r="CV1" s="25"/>
      <c r="CW1" s="92"/>
      <c r="CX1" s="92" t="s">
        <v>23</v>
      </c>
      <c r="CY1" s="129" t="s">
        <v>24</v>
      </c>
      <c r="CZ1" s="92" t="s">
        <v>25</v>
      </c>
      <c r="DA1" s="92" t="s">
        <v>26</v>
      </c>
      <c r="DB1" s="92" t="s">
        <v>27</v>
      </c>
      <c r="DC1" s="25"/>
      <c r="DD1" s="176" t="s">
        <v>28</v>
      </c>
      <c r="DE1" s="83"/>
      <c r="DF1" s="81"/>
      <c r="DG1" s="81"/>
      <c r="DH1" s="81" t="s">
        <v>29</v>
      </c>
      <c r="DI1" s="25" t="s">
        <v>29</v>
      </c>
      <c r="DJ1" s="25" t="s">
        <v>29</v>
      </c>
      <c r="DK1" s="25" t="s">
        <v>29</v>
      </c>
      <c r="DL1" s="25" t="s">
        <v>29</v>
      </c>
      <c r="DM1" s="25" t="s">
        <v>29</v>
      </c>
      <c r="DN1" s="25" t="s">
        <v>29</v>
      </c>
      <c r="DO1" s="25" t="s">
        <v>29</v>
      </c>
      <c r="DP1" s="25" t="s">
        <v>30</v>
      </c>
      <c r="DQ1" s="25" t="s">
        <v>31</v>
      </c>
      <c r="DR1" s="25"/>
      <c r="DS1" s="81"/>
      <c r="DT1" s="272" t="s">
        <v>28</v>
      </c>
      <c r="DU1" s="272"/>
      <c r="DV1" s="186"/>
      <c r="DW1" s="154"/>
      <c r="DX1" s="13" t="s">
        <v>32</v>
      </c>
      <c r="DY1" s="25" t="s">
        <v>33</v>
      </c>
      <c r="DZ1" s="87" t="s">
        <v>34</v>
      </c>
      <c r="EA1" s="84"/>
      <c r="EB1" s="81"/>
      <c r="EC1" s="81"/>
      <c r="ED1" s="81"/>
      <c r="EE1" s="81"/>
      <c r="EF1" s="87" t="s">
        <v>35</v>
      </c>
      <c r="EG1" s="81"/>
      <c r="EH1" s="81"/>
      <c r="EI1" s="85"/>
      <c r="EJ1" s="81"/>
      <c r="EK1" s="81"/>
      <c r="EL1" s="87" t="s">
        <v>36</v>
      </c>
      <c r="EM1" s="81"/>
      <c r="EN1" s="81"/>
      <c r="EO1" s="81"/>
      <c r="EP1" s="81"/>
      <c r="EQ1" s="81"/>
      <c r="ER1" s="81"/>
      <c r="ES1" s="81"/>
      <c r="ET1" s="87"/>
      <c r="EU1" s="87" t="s">
        <v>37</v>
      </c>
      <c r="EV1" s="81"/>
      <c r="EW1" s="81"/>
      <c r="EX1" s="81"/>
      <c r="EY1" s="81"/>
      <c r="EZ1" s="81"/>
      <c r="FA1" s="81"/>
      <c r="FB1" s="87"/>
      <c r="FC1" s="81"/>
      <c r="FD1" s="87" t="s">
        <v>38</v>
      </c>
      <c r="FE1" s="81"/>
      <c r="FF1" s="25"/>
      <c r="FG1" s="81"/>
      <c r="FH1" s="81"/>
      <c r="FI1" s="81"/>
      <c r="FJ1" s="81"/>
      <c r="FK1" s="81"/>
      <c r="FL1" s="81"/>
      <c r="FM1" s="81"/>
      <c r="FN1" s="81"/>
      <c r="FO1" s="87" t="s">
        <v>39</v>
      </c>
      <c r="FP1" s="81"/>
      <c r="FQ1" s="81"/>
      <c r="FR1" s="81"/>
      <c r="FS1" s="81"/>
      <c r="FT1" s="81"/>
      <c r="FU1" s="81"/>
      <c r="FV1" s="81"/>
      <c r="FW1" s="81"/>
      <c r="FX1" s="81"/>
      <c r="FY1" s="81"/>
      <c r="FZ1" s="81"/>
      <c r="GA1" s="81"/>
      <c r="GB1" s="81"/>
      <c r="GC1" s="81"/>
      <c r="GD1" s="81"/>
      <c r="GE1" s="81"/>
      <c r="GF1" s="87" t="s">
        <v>40</v>
      </c>
      <c r="GG1" s="81"/>
      <c r="GH1" s="81"/>
      <c r="GI1" s="81"/>
      <c r="GJ1" s="87" t="s">
        <v>41</v>
      </c>
      <c r="GK1" s="81"/>
      <c r="GL1" s="81"/>
      <c r="GM1" s="81"/>
      <c r="GV1" s="63" t="str">
        <f>IF(G2="","",CONCATENATE("Dealer is ",G2))</f>
        <v/>
      </c>
      <c r="GW1" s="181" t="str">
        <f ca="1">IF(X26&gt;0,"Configuration has errors","    ")</f>
        <v xml:space="preserve">    </v>
      </c>
      <c r="GX1" s="182"/>
    </row>
    <row r="2" spans="1:218" ht="15" thickBot="1" x14ac:dyDescent="0.35">
      <c r="B2" s="30" t="s">
        <v>42</v>
      </c>
      <c r="C2" s="141" t="s">
        <v>11</v>
      </c>
      <c r="D2" s="270" t="str">
        <f>IF($AM$30&gt;0,"  Finish Available While Supplies Last","")</f>
        <v/>
      </c>
      <c r="E2" s="271"/>
      <c r="F2" s="13" t="s">
        <v>43</v>
      </c>
      <c r="G2" s="65"/>
      <c r="H2" s="132" t="s">
        <v>44</v>
      </c>
      <c r="I2" s="29"/>
      <c r="S2" s="11" t="s">
        <v>45</v>
      </c>
      <c r="AE2" s="2" t="s">
        <v>42</v>
      </c>
      <c r="AF2" s="2" t="s">
        <v>46</v>
      </c>
      <c r="AG2" s="10" t="s">
        <v>47</v>
      </c>
      <c r="AH2" s="66" t="s">
        <v>48</v>
      </c>
      <c r="AI2" s="56" t="s">
        <v>49</v>
      </c>
      <c r="AJ2" t="s">
        <v>50</v>
      </c>
      <c r="AK2" s="18" t="s">
        <v>51</v>
      </c>
      <c r="AL2" s="16"/>
      <c r="AM2" s="10"/>
      <c r="AN2" s="66" t="s">
        <v>52</v>
      </c>
      <c r="AO2" s="66" t="s">
        <v>53</v>
      </c>
      <c r="AP2" s="66" t="s">
        <v>54</v>
      </c>
      <c r="AQ2" s="66" t="s">
        <v>55</v>
      </c>
      <c r="AR2" s="10" t="s">
        <v>56</v>
      </c>
      <c r="AS2" s="10"/>
      <c r="AT2" s="10"/>
      <c r="AU2" s="10" t="s">
        <v>57</v>
      </c>
      <c r="AV2" s="10"/>
      <c r="AW2" s="10" t="s">
        <v>1313</v>
      </c>
      <c r="AX2" s="10"/>
      <c r="AY2" s="10"/>
      <c r="AZ2" s="10"/>
      <c r="BA2" s="10"/>
      <c r="BB2" s="10" t="s">
        <v>58</v>
      </c>
      <c r="BC2" s="10" t="s">
        <v>58</v>
      </c>
      <c r="BD2" s="10" t="s">
        <v>58</v>
      </c>
      <c r="BE2" s="10"/>
      <c r="BF2" s="10" t="s">
        <v>58</v>
      </c>
      <c r="BG2" s="10"/>
      <c r="BH2" s="15"/>
      <c r="BI2" s="2" t="s">
        <v>11</v>
      </c>
      <c r="BJ2" s="3" t="s">
        <v>12</v>
      </c>
      <c r="BK2" s="2" t="s">
        <v>13</v>
      </c>
      <c r="BL2" s="2" t="s">
        <v>14</v>
      </c>
      <c r="BM2" s="2" t="s">
        <v>15</v>
      </c>
      <c r="BP2" s="15" t="s">
        <v>59</v>
      </c>
      <c r="BQ2" s="15"/>
      <c r="BR2" s="15" t="s">
        <v>60</v>
      </c>
      <c r="BS2" s="5" t="s">
        <v>61</v>
      </c>
      <c r="BT2" s="4"/>
      <c r="BU2" t="s">
        <v>32</v>
      </c>
      <c r="BV2" s="8" t="s">
        <v>60</v>
      </c>
      <c r="BW2" s="5" t="s">
        <v>62</v>
      </c>
      <c r="BZ2" s="8" t="s">
        <v>60</v>
      </c>
      <c r="CA2" s="2" t="s">
        <v>63</v>
      </c>
      <c r="CD2" s="8" t="s">
        <v>60</v>
      </c>
      <c r="CE2" s="2" t="s">
        <v>64</v>
      </c>
      <c r="CG2" s="8" t="s">
        <v>60</v>
      </c>
      <c r="CH2" s="2" t="s">
        <v>65</v>
      </c>
      <c r="CJ2" s="15" t="s">
        <v>66</v>
      </c>
      <c r="CK2" s="15" t="s">
        <v>67</v>
      </c>
      <c r="CL2" s="90" t="s">
        <v>68</v>
      </c>
      <c r="CM2" s="90" t="s">
        <v>69</v>
      </c>
      <c r="CN2" s="90" t="s">
        <v>70</v>
      </c>
      <c r="CO2" s="90" t="s">
        <v>71</v>
      </c>
      <c r="CP2" s="90" t="s">
        <v>72</v>
      </c>
      <c r="CQ2" s="90"/>
      <c r="CR2" s="90"/>
      <c r="CS2" s="156" t="s">
        <v>73</v>
      </c>
      <c r="CT2" s="15" t="s">
        <v>1331</v>
      </c>
      <c r="CU2" s="15" t="s">
        <v>1330</v>
      </c>
      <c r="CV2" s="90"/>
      <c r="CW2" s="15" t="s">
        <v>66</v>
      </c>
      <c r="CX2" s="90" t="s">
        <v>68</v>
      </c>
      <c r="CY2" s="90" t="s">
        <v>69</v>
      </c>
      <c r="CZ2" s="90" t="s">
        <v>70</v>
      </c>
      <c r="DA2" s="90" t="s">
        <v>71</v>
      </c>
      <c r="DB2" s="90" t="s">
        <v>72</v>
      </c>
      <c r="DD2" s="43" t="s">
        <v>74</v>
      </c>
      <c r="DE2" s="16" t="s">
        <v>75</v>
      </c>
      <c r="DF2" t="s">
        <v>76</v>
      </c>
      <c r="DG2" t="s">
        <v>77</v>
      </c>
      <c r="DH2" s="13" t="s">
        <v>78</v>
      </c>
      <c r="DI2" s="13" t="s">
        <v>79</v>
      </c>
      <c r="DJ2" s="13" t="s">
        <v>69</v>
      </c>
      <c r="DK2" s="13" t="s">
        <v>80</v>
      </c>
      <c r="DL2" s="13" t="s">
        <v>81</v>
      </c>
      <c r="DM2" s="13" t="s">
        <v>82</v>
      </c>
      <c r="DN2" s="13" t="s">
        <v>83</v>
      </c>
      <c r="DO2" s="13" t="s">
        <v>84</v>
      </c>
      <c r="DP2" s="25" t="s">
        <v>32</v>
      </c>
      <c r="DQ2" s="25" t="s">
        <v>85</v>
      </c>
      <c r="DR2" s="13"/>
      <c r="DU2" s="66" t="s">
        <v>86</v>
      </c>
      <c r="DV2" s="66"/>
      <c r="DW2" s="10" t="s">
        <v>87</v>
      </c>
      <c r="DX2" s="13" t="s">
        <v>28</v>
      </c>
      <c r="DY2" s="25" t="s">
        <v>34</v>
      </c>
      <c r="DZ2" t="s">
        <v>88</v>
      </c>
      <c r="EA2" s="66" t="s">
        <v>86</v>
      </c>
      <c r="EB2" s="10" t="s">
        <v>87</v>
      </c>
      <c r="EC2" s="13" t="s">
        <v>89</v>
      </c>
      <c r="ED2" s="13"/>
      <c r="EE2" s="13" t="s">
        <v>90</v>
      </c>
      <c r="EF2" s="16" t="s">
        <v>91</v>
      </c>
      <c r="EI2" s="18"/>
      <c r="EJ2" s="19"/>
      <c r="EK2" s="19"/>
      <c r="EL2" s="18"/>
      <c r="EM2" s="18"/>
      <c r="EN2" s="18"/>
      <c r="EO2" s="18"/>
      <c r="EP2" s="18"/>
      <c r="EQ2" s="18"/>
      <c r="ER2" s="18"/>
      <c r="ES2" s="18"/>
      <c r="ET2" s="18"/>
      <c r="EU2" s="18"/>
      <c r="EV2" s="18"/>
      <c r="EW2" s="18"/>
      <c r="FN2" s="40">
        <v>2</v>
      </c>
      <c r="FP2" t="str">
        <f t="shared" ref="FP2:FQ4" si="0">B2</f>
        <v>Shell</v>
      </c>
      <c r="FQ2" t="str">
        <f t="shared" si="0"/>
        <v>Classic Maple</v>
      </c>
      <c r="FW2" s="12" t="s">
        <v>92</v>
      </c>
      <c r="GJ2" t="s">
        <v>93</v>
      </c>
      <c r="GV2" s="14" t="str">
        <f>CONCATENATE("PO #: ",$G$3)</f>
        <v xml:space="preserve">PO #: </v>
      </c>
      <c r="GW2" s="130" t="str">
        <f>IF($AM$30&gt;0,"Finish Available While Supplies Last","")</f>
        <v/>
      </c>
      <c r="GX2" s="57"/>
      <c r="GY2" s="57" t="s">
        <v>94</v>
      </c>
      <c r="GZ2" s="57" t="s">
        <v>95</v>
      </c>
      <c r="HA2" s="57" t="s">
        <v>96</v>
      </c>
      <c r="HB2" s="57" t="s">
        <v>97</v>
      </c>
      <c r="HC2" s="57" t="s">
        <v>98</v>
      </c>
      <c r="HD2" s="57" t="s">
        <v>99</v>
      </c>
      <c r="HE2" s="57" t="s">
        <v>100</v>
      </c>
      <c r="HF2" s="57" t="s">
        <v>101</v>
      </c>
      <c r="HG2" s="57" t="s">
        <v>102</v>
      </c>
      <c r="HH2" s="57" t="s">
        <v>103</v>
      </c>
      <c r="HI2" s="57" t="s">
        <v>104</v>
      </c>
    </row>
    <row r="3" spans="1:218" ht="15" thickBot="1" x14ac:dyDescent="0.35">
      <c r="B3" s="30" t="s">
        <v>105</v>
      </c>
      <c r="C3" s="141"/>
      <c r="D3" s="11" t="str">
        <f>IF(AND(C3&lt;&gt;"",BN1=1),"Shell/Finish Error","")</f>
        <v/>
      </c>
      <c r="E3" s="145"/>
      <c r="F3" s="13" t="s">
        <v>106</v>
      </c>
      <c r="G3" s="65"/>
      <c r="H3" s="132" t="s">
        <v>107</v>
      </c>
      <c r="I3" s="132"/>
      <c r="S3" t="s">
        <v>108</v>
      </c>
      <c r="V3" s="69" t="s">
        <v>109</v>
      </c>
      <c r="W3" t="s">
        <v>110</v>
      </c>
      <c r="AC3" s="13" t="s">
        <v>68</v>
      </c>
      <c r="AD3">
        <f>IF($C$2=AE3,1,0)</f>
        <v>1</v>
      </c>
      <c r="AE3" t="s">
        <v>11</v>
      </c>
      <c r="AF3" t="s">
        <v>111</v>
      </c>
      <c r="AG3" s="56" t="s">
        <v>112</v>
      </c>
      <c r="AH3" s="66" t="s">
        <v>113</v>
      </c>
      <c r="AI3" s="26" t="s">
        <v>114</v>
      </c>
      <c r="AJ3" s="104" t="s">
        <v>115</v>
      </c>
      <c r="AK3" s="105" t="s">
        <v>112</v>
      </c>
      <c r="AL3" s="6"/>
      <c r="AM3" s="54" t="s">
        <v>116</v>
      </c>
      <c r="AN3" s="66">
        <f>CT3</f>
        <v>0</v>
      </c>
      <c r="AO3" s="66">
        <f>CT4</f>
        <v>0</v>
      </c>
      <c r="AP3" s="66">
        <f>CT5</f>
        <v>0</v>
      </c>
      <c r="AQ3" s="66">
        <f>CT6</f>
        <v>0</v>
      </c>
      <c r="AR3" s="56" t="s">
        <v>117</v>
      </c>
      <c r="AS3" s="66" t="s">
        <v>76</v>
      </c>
      <c r="AT3" s="66" t="s">
        <v>118</v>
      </c>
      <c r="AU3" s="30" t="s">
        <v>119</v>
      </c>
      <c r="AV3" s="30" t="s">
        <v>120</v>
      </c>
      <c r="AW3" s="30" t="s">
        <v>121</v>
      </c>
      <c r="AX3" s="30" t="s">
        <v>122</v>
      </c>
      <c r="AY3" s="30" t="s">
        <v>123</v>
      </c>
      <c r="AZ3" s="30" t="s">
        <v>124</v>
      </c>
      <c r="BA3" s="30" t="s">
        <v>125</v>
      </c>
      <c r="BB3" s="30" t="s">
        <v>126</v>
      </c>
      <c r="BC3" s="30" t="s">
        <v>127</v>
      </c>
      <c r="BD3" s="30" t="s">
        <v>128</v>
      </c>
      <c r="BE3" s="30" t="s">
        <v>129</v>
      </c>
      <c r="BF3" s="30" t="s">
        <v>130</v>
      </c>
      <c r="BG3" s="56"/>
      <c r="BH3" s="56"/>
      <c r="BI3" s="1" t="s">
        <v>131</v>
      </c>
      <c r="BJ3" s="1" t="s">
        <v>112</v>
      </c>
      <c r="BK3" s="1" t="s">
        <v>112</v>
      </c>
      <c r="BL3" s="4" t="s">
        <v>131</v>
      </c>
      <c r="BM3" s="1" t="s">
        <v>112</v>
      </c>
      <c r="BP3" s="4" t="s">
        <v>132</v>
      </c>
      <c r="BQ3" s="4"/>
      <c r="BR3" s="6" t="str">
        <f>BS$1&amp;" "&amp;BS3</f>
        <v>Classic Maple 12x18 Bass Drum</v>
      </c>
      <c r="BS3" s="4" t="s">
        <v>132</v>
      </c>
      <c r="BT3" s="71"/>
      <c r="BV3" s="6" t="str">
        <f>BW$1&amp;" "&amp;BW3</f>
        <v>Legacy Maple 12x18 Bass Drum</v>
      </c>
      <c r="BW3" s="4" t="s">
        <v>132</v>
      </c>
      <c r="BX3" s="67"/>
      <c r="BZ3" s="6" t="str">
        <f>CA$1&amp;" "&amp;CA3</f>
        <v>Legacy Mahogany 12x18 Bass Drum</v>
      </c>
      <c r="CA3" s="4" t="s">
        <v>132</v>
      </c>
      <c r="CB3" s="67"/>
      <c r="CC3" s="9"/>
      <c r="CD3" s="6" t="str">
        <f>CE$1&amp;" "&amp;CE3</f>
        <v>Legacy Exotic 12x18 Bass Drum</v>
      </c>
      <c r="CE3" s="4" t="s">
        <v>132</v>
      </c>
      <c r="CF3" s="70"/>
      <c r="CG3" s="91" t="s">
        <v>133</v>
      </c>
      <c r="CH3" s="4" t="s">
        <v>132</v>
      </c>
      <c r="CI3" s="70"/>
      <c r="CJ3" s="4" t="s">
        <v>132</v>
      </c>
      <c r="CK3" s="90" t="s">
        <v>133</v>
      </c>
      <c r="CL3" s="157"/>
      <c r="CM3" s="157"/>
      <c r="CN3" s="157"/>
      <c r="CO3" s="157"/>
      <c r="CP3" s="157"/>
      <c r="CQ3" s="157"/>
      <c r="CR3" s="70"/>
      <c r="CS3" s="14" t="s">
        <v>134</v>
      </c>
      <c r="CT3" s="157"/>
      <c r="CU3" s="225" t="e">
        <f t="shared" ref="CU3:CU18" si="1">CT3*INDEX($DB$90:$DB$92,MATCH($CQ$85,Currency,0))/$DB$90</f>
        <v>#N/A</v>
      </c>
      <c r="CV3" s="70"/>
      <c r="CW3" s="4" t="str">
        <f t="shared" ref="CW3:CW11" si="2">CJ3</f>
        <v>12x18 Bass Drum</v>
      </c>
      <c r="CX3" s="93" t="s">
        <v>135</v>
      </c>
      <c r="CY3" s="93" t="s">
        <v>136</v>
      </c>
      <c r="CZ3" s="93" t="s">
        <v>137</v>
      </c>
      <c r="DA3" s="93" t="s">
        <v>138</v>
      </c>
      <c r="DB3" s="93" t="s">
        <v>139</v>
      </c>
      <c r="DC3" s="70"/>
      <c r="DD3" s="13" t="s">
        <v>52</v>
      </c>
      <c r="DE3" s="16" t="str">
        <f t="shared" ref="DE3:DE69" si="3">CONCATENATE(DD3,".",DF3)</f>
        <v>Bass.12x18 Bass Drum</v>
      </c>
      <c r="DF3" s="4" t="s">
        <v>132</v>
      </c>
      <c r="DG3" s="69" t="str">
        <f t="shared" ref="DG3:DG29" si="4">CONCATENATE(DH3,DI3,DJ3,DK3,DL3,DM3,DN3,DO3)</f>
        <v>MLLCLL</v>
      </c>
      <c r="DH3" s="13" t="s">
        <v>78</v>
      </c>
      <c r="DI3" s="13" t="s">
        <v>79</v>
      </c>
      <c r="DJ3" s="13" t="s">
        <v>69</v>
      </c>
      <c r="DM3" s="13"/>
      <c r="DN3" s="13"/>
      <c r="DO3" s="13"/>
      <c r="DP3" s="13">
        <f t="shared" ref="DP3:DP20" si="5">IF(ISERROR(MATCH(DF3,$C$8:$C$20,0)=FALSE),0,1)</f>
        <v>0</v>
      </c>
      <c r="DQ3" s="25" t="s">
        <v>140</v>
      </c>
      <c r="DR3" s="13"/>
      <c r="DT3" t="s">
        <v>141</v>
      </c>
      <c r="DU3" s="251" t="e">
        <f>CU119</f>
        <v>#N/A</v>
      </c>
      <c r="DV3" s="66"/>
      <c r="DW3" s="71"/>
      <c r="DX3" s="13">
        <f>IF(ISERROR(MATCH(DT3,$FV$8:$FV$20,0)=TRUE),0,1)</f>
        <v>0</v>
      </c>
      <c r="DY3" s="25" t="s">
        <v>142</v>
      </c>
      <c r="DZ3" t="s">
        <v>143</v>
      </c>
      <c r="EA3" s="66">
        <f t="shared" ref="EA3:EA13" si="6">CT81</f>
        <v>0</v>
      </c>
      <c r="EB3" s="71" t="s">
        <v>144</v>
      </c>
      <c r="EC3" s="13">
        <v>0</v>
      </c>
      <c r="ED3" s="13"/>
      <c r="EE3" s="13">
        <f t="shared" ref="EE3:EE13" si="7">COUNTIF($G$8:$G$20,DZ3)</f>
        <v>0</v>
      </c>
      <c r="EF3" s="71" t="s">
        <v>145</v>
      </c>
      <c r="EG3" s="26" t="s">
        <v>146</v>
      </c>
      <c r="EH3" s="26"/>
      <c r="EI3" s="24"/>
      <c r="EJ3" s="24"/>
      <c r="EK3" s="24"/>
      <c r="EL3" s="24" t="s">
        <v>147</v>
      </c>
      <c r="EM3" s="24"/>
      <c r="EN3" s="24"/>
      <c r="EO3" s="24"/>
      <c r="EP3" s="24"/>
      <c r="EQ3" s="24"/>
      <c r="ER3" s="24"/>
      <c r="ES3" s="24"/>
      <c r="ET3" s="24"/>
      <c r="EU3" s="24"/>
      <c r="EV3" s="24"/>
      <c r="EX3" s="26"/>
      <c r="FB3" s="20"/>
      <c r="FC3" s="20"/>
      <c r="FD3" s="33"/>
      <c r="FN3" s="40">
        <v>3</v>
      </c>
      <c r="FP3" t="str">
        <f t="shared" si="0"/>
        <v>Finish</v>
      </c>
      <c r="FQ3">
        <f t="shared" si="0"/>
        <v>0</v>
      </c>
      <c r="FX3" t="s">
        <v>148</v>
      </c>
      <c r="GU3" s="14"/>
      <c r="GV3" s="13"/>
      <c r="GW3" s="88" t="str">
        <f>IF(GW5="","","Drum 1")</f>
        <v/>
      </c>
      <c r="GX3" s="88" t="str">
        <f>IF(GX5="","","Drum 2")</f>
        <v/>
      </c>
      <c r="GY3" s="88" t="str">
        <f>IF(GY5="","","Drum 3")</f>
        <v/>
      </c>
      <c r="GZ3" s="88" t="str">
        <f>IF(GZ5="","","Drum 4")</f>
        <v/>
      </c>
      <c r="HA3" s="88" t="str">
        <f>IF(HA5="","","Drum 5")</f>
        <v/>
      </c>
      <c r="HB3" s="88" t="str">
        <f>IF(HB5="","","Drum 6")</f>
        <v/>
      </c>
      <c r="HC3" s="88" t="str">
        <f>IF(HC5="","","Drum 7")</f>
        <v/>
      </c>
      <c r="HD3" s="62" t="str">
        <f>IF(HD5="","","Drum 8")</f>
        <v/>
      </c>
      <c r="HE3" s="62" t="str">
        <f>IF(HE5="","","Drum 9")</f>
        <v/>
      </c>
      <c r="HF3" s="62" t="str">
        <f>IF(HF5="","","Drum 10")</f>
        <v/>
      </c>
      <c r="HG3" s="62" t="str">
        <f>IF(HG5="","","Drum 11")</f>
        <v/>
      </c>
      <c r="HH3" s="62" t="str">
        <f>IF(HH5="","","Drum 12")</f>
        <v/>
      </c>
      <c r="HI3" s="62" t="str">
        <f>IF(HI5="","","Drum 13")</f>
        <v/>
      </c>
      <c r="HJ3" s="13"/>
    </row>
    <row r="4" spans="1:218" ht="15.6" x14ac:dyDescent="0.3">
      <c r="B4" s="74" t="s">
        <v>149</v>
      </c>
      <c r="C4" s="172"/>
      <c r="D4" s="130" t="str">
        <f ca="1">IF(C4="","",IF(ISERROR(MATCH(C4,INDIRECT(CONCATENATE(INDEX($AE$3:$AF$7,MATCH(C2,AE3:AE7,0),2),"_Badge")),0))=FALSE,"","Invalid Selection"))</f>
        <v/>
      </c>
      <c r="F4" s="14"/>
      <c r="G4" s="180"/>
      <c r="H4" s="132" t="s">
        <v>150</v>
      </c>
      <c r="S4" t="s">
        <v>151</v>
      </c>
      <c r="AC4" s="13" t="s">
        <v>69</v>
      </c>
      <c r="AD4">
        <f>IF($C$2=AE4,1,0)</f>
        <v>0</v>
      </c>
      <c r="AE4" t="s">
        <v>12</v>
      </c>
      <c r="AF4" t="s">
        <v>152</v>
      </c>
      <c r="AG4" s="56" t="s">
        <v>153</v>
      </c>
      <c r="AH4" s="66" t="s">
        <v>113</v>
      </c>
      <c r="AI4" s="26" t="s">
        <v>154</v>
      </c>
      <c r="AJ4" s="104" t="s">
        <v>155</v>
      </c>
      <c r="AK4" s="105" t="s">
        <v>153</v>
      </c>
      <c r="AL4" s="6"/>
      <c r="AM4" s="54" t="s">
        <v>156</v>
      </c>
      <c r="AN4" s="66">
        <f>CT7</f>
        <v>0</v>
      </c>
      <c r="AO4" s="66">
        <f>CT8</f>
        <v>0</v>
      </c>
      <c r="AP4" s="66">
        <f>CT9</f>
        <v>0</v>
      </c>
      <c r="AQ4" s="66">
        <f>CT10</f>
        <v>0</v>
      </c>
      <c r="AR4" s="56" t="s">
        <v>117</v>
      </c>
      <c r="AT4" s="90" t="s">
        <v>133</v>
      </c>
      <c r="AU4" s="15">
        <f>IFERROR(INDEX($AT$81:$BA$972,MATCH(CONCATENATE($AT4,".",AU$3),$AT$81:$AT$972,0),7),9999)</f>
        <v>9999</v>
      </c>
      <c r="AV4" s="15">
        <f t="shared" ref="AV4:BF19" si="8">IFERROR(INDEX($AT$81:$BA$972,MATCH(CONCATENATE($AT4,".",AV$3),$AT$81:$AT$972,0),7),9999)</f>
        <v>9999</v>
      </c>
      <c r="AW4" s="15">
        <f t="shared" si="8"/>
        <v>9999</v>
      </c>
      <c r="AX4" s="15">
        <f t="shared" si="8"/>
        <v>9999</v>
      </c>
      <c r="AY4" s="15">
        <f t="shared" si="8"/>
        <v>9999</v>
      </c>
      <c r="AZ4" s="15">
        <f t="shared" si="8"/>
        <v>9999</v>
      </c>
      <c r="BA4" s="15">
        <f t="shared" si="8"/>
        <v>9999</v>
      </c>
      <c r="BB4" s="15">
        <f t="shared" si="8"/>
        <v>9999</v>
      </c>
      <c r="BC4" s="15">
        <f t="shared" si="8"/>
        <v>9999</v>
      </c>
      <c r="BD4" s="15">
        <f t="shared" si="8"/>
        <v>9999</v>
      </c>
      <c r="BE4" s="15">
        <f t="shared" si="8"/>
        <v>9999</v>
      </c>
      <c r="BF4" s="15">
        <f t="shared" si="8"/>
        <v>9999</v>
      </c>
      <c r="BG4" s="56"/>
      <c r="BH4" s="56"/>
      <c r="BI4" s="1" t="s">
        <v>112</v>
      </c>
      <c r="BJ4" s="1" t="s">
        <v>153</v>
      </c>
      <c r="BK4" s="1" t="s">
        <v>157</v>
      </c>
      <c r="BL4" s="4" t="s">
        <v>158</v>
      </c>
      <c r="BM4" s="1" t="s">
        <v>153</v>
      </c>
      <c r="BP4" s="4" t="s">
        <v>159</v>
      </c>
      <c r="BQ4" s="4"/>
      <c r="BR4" s="6" t="str">
        <f t="shared" ref="BR4:BR22" si="9">BS$1&amp;" "&amp;BS4</f>
        <v>Classic Maple 14x18 Bass Drum</v>
      </c>
      <c r="BS4" s="4" t="s">
        <v>159</v>
      </c>
      <c r="BT4" s="71"/>
      <c r="BV4" s="6" t="str">
        <f>BW$1&amp;" "&amp;BW4</f>
        <v>Legacy Maple 14x18 Bass Drum</v>
      </c>
      <c r="BW4" s="4" t="s">
        <v>159</v>
      </c>
      <c r="BX4" s="67"/>
      <c r="BZ4" s="6" t="str">
        <f t="shared" ref="BZ4:BZ10" si="10">CA$1&amp;" "&amp;CA4</f>
        <v>Legacy Mahogany 14x18 Bass Drum</v>
      </c>
      <c r="CA4" s="4" t="s">
        <v>159</v>
      </c>
      <c r="CB4" s="67"/>
      <c r="CC4" s="9"/>
      <c r="CD4" s="6" t="str">
        <f>CE$1&amp;" "&amp;CE4</f>
        <v>Legacy Exotic 14x18 Bass Drum</v>
      </c>
      <c r="CE4" s="4" t="s">
        <v>159</v>
      </c>
      <c r="CF4" s="70"/>
      <c r="CG4" s="23" t="s">
        <v>160</v>
      </c>
      <c r="CH4" s="4" t="s">
        <v>159</v>
      </c>
      <c r="CI4" s="70"/>
      <c r="CJ4" s="4" t="s">
        <v>159</v>
      </c>
      <c r="CK4" s="90" t="s">
        <v>160</v>
      </c>
      <c r="CL4" s="157"/>
      <c r="CM4" s="157"/>
      <c r="CN4" s="157"/>
      <c r="CO4" s="157"/>
      <c r="CP4" s="157"/>
      <c r="CQ4" s="157"/>
      <c r="CR4" s="70"/>
      <c r="CS4" s="14" t="s">
        <v>161</v>
      </c>
      <c r="CT4" s="157"/>
      <c r="CU4" s="225" t="e">
        <f t="shared" si="1"/>
        <v>#N/A</v>
      </c>
      <c r="CV4" s="70"/>
      <c r="CW4" s="4" t="str">
        <f t="shared" si="2"/>
        <v>14x18 Bass Drum</v>
      </c>
      <c r="CX4" s="93" t="s">
        <v>162</v>
      </c>
      <c r="CY4" s="93" t="s">
        <v>163</v>
      </c>
      <c r="CZ4" s="93" t="s">
        <v>164</v>
      </c>
      <c r="DA4" s="93" t="s">
        <v>165</v>
      </c>
      <c r="DB4" s="93" t="s">
        <v>166</v>
      </c>
      <c r="DC4" s="70"/>
      <c r="DD4" s="13" t="s">
        <v>52</v>
      </c>
      <c r="DE4" s="16" t="str">
        <f t="shared" si="3"/>
        <v>Bass.12x20 Bass Drum</v>
      </c>
      <c r="DF4" s="4" t="s">
        <v>167</v>
      </c>
      <c r="DG4" s="69" t="str">
        <f t="shared" si="4"/>
        <v>MLLCLL</v>
      </c>
      <c r="DH4" s="13" t="s">
        <v>78</v>
      </c>
      <c r="DI4" s="13" t="s">
        <v>79</v>
      </c>
      <c r="DJ4" s="13" t="s">
        <v>69</v>
      </c>
      <c r="DM4" s="13"/>
      <c r="DN4" s="13"/>
      <c r="DO4" s="13"/>
      <c r="DP4" s="13">
        <f t="shared" si="5"/>
        <v>0</v>
      </c>
      <c r="DQ4" s="25" t="s">
        <v>140</v>
      </c>
      <c r="DR4" s="13"/>
      <c r="DT4" t="s">
        <v>168</v>
      </c>
      <c r="DU4" s="251" t="e">
        <f>CU120</f>
        <v>#N/A</v>
      </c>
      <c r="DV4" s="66"/>
      <c r="DW4" s="71" t="s">
        <v>169</v>
      </c>
      <c r="DX4" s="13">
        <f t="shared" ref="DX4:DX17" si="11">IF(ISERROR(MATCH(DT4,$FV$8:$FV$20,0)=TRUE),0,1)</f>
        <v>0</v>
      </c>
      <c r="DY4" s="25" t="s">
        <v>142</v>
      </c>
      <c r="DZ4" t="str">
        <f>IF(FG12=1, "P1610D CHROME Ludwig Casting", "P1610D Ludwig Bass Casting")</f>
        <v>P1610D Ludwig Bass Casting</v>
      </c>
      <c r="EA4" s="66">
        <f t="shared" si="6"/>
        <v>0</v>
      </c>
      <c r="EB4" s="71" t="s">
        <v>71</v>
      </c>
      <c r="EC4" s="13">
        <v>0</v>
      </c>
      <c r="ED4" s="13"/>
      <c r="EE4" s="13">
        <f t="shared" si="7"/>
        <v>0</v>
      </c>
      <c r="EF4" s="71" t="s">
        <v>170</v>
      </c>
      <c r="EG4" s="26"/>
      <c r="EH4" s="26"/>
      <c r="EL4" s="24" t="s">
        <v>171</v>
      </c>
      <c r="EM4" s="24"/>
      <c r="EN4" s="24"/>
      <c r="EO4" s="24" t="s">
        <v>172</v>
      </c>
      <c r="EP4" s="24"/>
      <c r="EQ4" s="24"/>
      <c r="ER4" s="24"/>
      <c r="ES4" s="24"/>
      <c r="ET4" s="24"/>
      <c r="EU4" s="24" t="s">
        <v>173</v>
      </c>
      <c r="EV4" s="24" t="s">
        <v>77</v>
      </c>
      <c r="EW4" t="s">
        <v>174</v>
      </c>
      <c r="EX4" s="26"/>
      <c r="FA4" s="27"/>
      <c r="FB4" s="18"/>
      <c r="FD4" s="69"/>
      <c r="FN4" s="40">
        <v>4</v>
      </c>
      <c r="FP4" t="str">
        <f t="shared" si="0"/>
        <v>Badge</v>
      </c>
      <c r="FQ4">
        <f t="shared" si="0"/>
        <v>0</v>
      </c>
      <c r="GC4" t="s">
        <v>175</v>
      </c>
      <c r="GF4" s="4"/>
      <c r="GG4" s="4"/>
      <c r="GH4" s="4"/>
      <c r="GI4" s="4"/>
      <c r="GJ4" s="4"/>
      <c r="GK4" s="4"/>
      <c r="GL4" s="4"/>
      <c r="GM4" s="4"/>
      <c r="GV4" s="58" t="s">
        <v>176</v>
      </c>
      <c r="GW4" s="88" t="str">
        <f>IF(B8="","",INDEX($Z$51:$AE$55, MATCH(B8,$Z$51:$Z$55,0), MATCH($C$2,$Z$51:$AR$51,0)))</f>
        <v/>
      </c>
      <c r="GX4" s="88" t="str">
        <f>IF(B9="","",INDEX($Z$51:$AE$55, MATCH(B9,$Z$51:$Z$55,0), MATCH($C$2,$Z$51:$AE$51,0)))</f>
        <v/>
      </c>
      <c r="GY4" s="88" t="str">
        <f>IF(B10="","",INDEX($Z$51:$AE$55, MATCH(B10,$Z$51:$Z$55,0), MATCH($C$2,$Z$51:$AE$51,0)))</f>
        <v/>
      </c>
      <c r="GZ4" s="88" t="str">
        <f>IF(B11="","",INDEX($Z$51:$AE$55, MATCH(B11,$Z$51:$Z$55,0), MATCH($C$2,$Z$51:$AE$51,0)))</f>
        <v/>
      </c>
      <c r="HA4" s="88" t="str">
        <f>IF(B12="","",INDEX($Z$51:$AE$55, MATCH(B12,$Z$51:$Z$55,0), MATCH($C$2,$Z$51:$AE$51,0)))</f>
        <v/>
      </c>
      <c r="HB4" s="88" t="str">
        <f>IF(B13="","",INDEX($Z$51:$AE$55, MATCH(B13,$Z$51:$Z$55,0), MATCH($C$2,$Z$51:$AE$51,0)))</f>
        <v/>
      </c>
      <c r="HC4" s="88" t="str">
        <f>IF(B14="","",INDEX($Z$51:$AE$55, MATCH(B14,$Z$51:$Z$55,0), MATCH($C$2,$Z$51:$AE$51,0)))</f>
        <v/>
      </c>
      <c r="HD4" s="62" t="str">
        <f>IF(B15="","",INDEX($Z$51:$AE$55, MATCH(B15,$Z$51:$Z$55,0), MATCH($C$2,$Z$51:$AE$51,0)))</f>
        <v/>
      </c>
      <c r="HE4" s="62" t="str">
        <f>IF(B16="","",INDEX($Z$51:$AE$55, MATCH(B16,$Z$51:$Z$55,0), MATCH($C$2,$Z$51:$AE$51,0)))</f>
        <v/>
      </c>
      <c r="HF4" s="62" t="str">
        <f>IF(B17="","",INDEX($Z$51:$AE$55, MATCH(B17,$Z$51:$Z$55,0), MATCH($C$2,$Z$51:$AE$51,0)))</f>
        <v/>
      </c>
      <c r="HG4" s="62" t="str">
        <f>IF(B18="","",INDEX($Z$51:$AE$55, MATCH(B18,$Z$51:$Z$55,0), MATCH($C$2,$Z$51:$AE$51,0)))</f>
        <v/>
      </c>
      <c r="HH4" s="62" t="str">
        <f>IF(B19="","",INDEX($Z$51:$AE$55, MATCH(B19,$Z$51:$Z$55,0), MATCH($C$2,$Z$51:$AE$51,0)))</f>
        <v/>
      </c>
      <c r="HI4" s="62" t="str">
        <f>IF(B20="","",INDEX($Z$51:$AE$55, MATCH(B20,$Z$51:$Z$55,0), MATCH($C$2,$Z$51:$AE$51,0)))</f>
        <v/>
      </c>
    </row>
    <row r="5" spans="1:218" ht="16.2" thickBot="1" x14ac:dyDescent="0.35">
      <c r="A5" s="29"/>
      <c r="B5" s="103" t="s">
        <v>177</v>
      </c>
      <c r="C5" s="137"/>
      <c r="D5" s="57">
        <f>IF(C5="Resa-Cote",CT76,0)</f>
        <v>0</v>
      </c>
      <c r="F5" s="13"/>
      <c r="G5" s="217"/>
      <c r="H5" s="132" t="s">
        <v>178</v>
      </c>
      <c r="S5" t="s">
        <v>179</v>
      </c>
      <c r="W5" s="175" t="e">
        <f>SUM(W8:W20)</f>
        <v>#DIV/0!</v>
      </c>
      <c r="X5" s="134">
        <f ca="1">ROW(INDIRECT(CELL("address")))</f>
        <v>3</v>
      </c>
      <c r="Y5" t="s">
        <v>180</v>
      </c>
      <c r="AC5" s="13" t="s">
        <v>70</v>
      </c>
      <c r="AD5">
        <f>IF($C$2=AE5,1,0)</f>
        <v>0</v>
      </c>
      <c r="AE5" t="s">
        <v>13</v>
      </c>
      <c r="AF5" t="s">
        <v>181</v>
      </c>
      <c r="AG5" s="56" t="s">
        <v>217</v>
      </c>
      <c r="AH5" s="66" t="s">
        <v>113</v>
      </c>
      <c r="AI5" s="26" t="s">
        <v>114</v>
      </c>
      <c r="AJ5" s="104" t="s">
        <v>115</v>
      </c>
      <c r="AK5" s="105" t="s">
        <v>217</v>
      </c>
      <c r="AL5" s="6"/>
      <c r="AM5" s="54" t="s">
        <v>183</v>
      </c>
      <c r="AN5" s="66">
        <f>CT11</f>
        <v>0</v>
      </c>
      <c r="AO5" s="66">
        <f>CT12</f>
        <v>0</v>
      </c>
      <c r="AP5" s="66">
        <f>CT13</f>
        <v>0</v>
      </c>
      <c r="AQ5" s="66">
        <f>CT14</f>
        <v>0</v>
      </c>
      <c r="AR5" s="56" t="s">
        <v>117</v>
      </c>
      <c r="AT5" s="90" t="s">
        <v>160</v>
      </c>
      <c r="AU5" s="15">
        <f t="shared" ref="AU5:BF20" si="12">IFERROR(INDEX($AT$81:$BA$972,MATCH(CONCATENATE($AT5,".",AU$3),$AT$81:$AT$972,0),7),9999)</f>
        <v>9999</v>
      </c>
      <c r="AV5" s="15">
        <f t="shared" si="8"/>
        <v>9999</v>
      </c>
      <c r="AW5" s="15">
        <f t="shared" si="8"/>
        <v>9999</v>
      </c>
      <c r="AX5" s="15">
        <f t="shared" si="8"/>
        <v>9999</v>
      </c>
      <c r="AY5" s="15">
        <f t="shared" si="8"/>
        <v>9999</v>
      </c>
      <c r="AZ5" s="15">
        <f t="shared" si="8"/>
        <v>9999</v>
      </c>
      <c r="BA5" s="15">
        <f t="shared" si="8"/>
        <v>9999</v>
      </c>
      <c r="BB5" s="15">
        <f t="shared" si="8"/>
        <v>9999</v>
      </c>
      <c r="BC5" s="15">
        <f t="shared" si="8"/>
        <v>9999</v>
      </c>
      <c r="BD5" s="15">
        <f t="shared" si="8"/>
        <v>9999</v>
      </c>
      <c r="BE5" s="15">
        <f t="shared" si="8"/>
        <v>9999</v>
      </c>
      <c r="BF5" s="15">
        <f t="shared" si="8"/>
        <v>9999</v>
      </c>
      <c r="BG5" s="56"/>
      <c r="BH5" s="56"/>
      <c r="BI5" s="1" t="s">
        <v>158</v>
      </c>
      <c r="BJ5" s="1" t="s">
        <v>217</v>
      </c>
      <c r="BK5" s="1" t="s">
        <v>153</v>
      </c>
      <c r="BL5" s="4" t="s">
        <v>185</v>
      </c>
      <c r="BM5" s="1" t="s">
        <v>1348</v>
      </c>
      <c r="BP5" s="4" t="s">
        <v>186</v>
      </c>
      <c r="BQ5" s="4"/>
      <c r="BR5" s="6" t="str">
        <f t="shared" si="9"/>
        <v>Classic Maple 16x18 Bass Drum</v>
      </c>
      <c r="BS5" s="4" t="s">
        <v>186</v>
      </c>
      <c r="BT5" s="71"/>
      <c r="BV5" s="6" t="str">
        <f t="shared" ref="BV5:BV10" si="13">BW$1&amp;" "&amp;BW5</f>
        <v>Legacy Maple 16x18 Bass Drum</v>
      </c>
      <c r="BW5" s="4" t="s">
        <v>186</v>
      </c>
      <c r="BX5" s="67"/>
      <c r="BZ5" s="6" t="str">
        <f t="shared" si="10"/>
        <v>Legacy Mahogany 16x18 Bass Drum</v>
      </c>
      <c r="CA5" s="4" t="s">
        <v>186</v>
      </c>
      <c r="CB5" s="67"/>
      <c r="CC5" s="9"/>
      <c r="CD5" s="6" t="str">
        <f t="shared" ref="CD5:CD10" si="14">CE$1&amp;" "&amp;CE5</f>
        <v>Legacy Exotic 16x18 Bass Drum</v>
      </c>
      <c r="CE5" s="4" t="s">
        <v>186</v>
      </c>
      <c r="CF5" s="70"/>
      <c r="CG5" s="23" t="s">
        <v>187</v>
      </c>
      <c r="CH5" s="4" t="s">
        <v>186</v>
      </c>
      <c r="CI5" s="70"/>
      <c r="CJ5" s="4" t="s">
        <v>186</v>
      </c>
      <c r="CK5" s="90" t="s">
        <v>187</v>
      </c>
      <c r="CL5" s="157"/>
      <c r="CM5" s="157"/>
      <c r="CN5" s="157"/>
      <c r="CO5" s="157"/>
      <c r="CP5" s="157"/>
      <c r="CQ5" s="157"/>
      <c r="CR5" s="70"/>
      <c r="CS5" s="14" t="s">
        <v>188</v>
      </c>
      <c r="CT5" s="157"/>
      <c r="CU5" s="225" t="e">
        <f t="shared" si="1"/>
        <v>#N/A</v>
      </c>
      <c r="CV5" s="70"/>
      <c r="CW5" s="4" t="str">
        <f t="shared" si="2"/>
        <v>16x18 Bass Drum</v>
      </c>
      <c r="CX5" s="93" t="s">
        <v>189</v>
      </c>
      <c r="CY5" s="93" t="s">
        <v>190</v>
      </c>
      <c r="CZ5" s="93" t="s">
        <v>191</v>
      </c>
      <c r="DA5" s="93" t="s">
        <v>192</v>
      </c>
      <c r="DB5" s="93" t="s">
        <v>193</v>
      </c>
      <c r="DC5" s="70"/>
      <c r="DD5" s="13" t="s">
        <v>52</v>
      </c>
      <c r="DE5" s="16" t="str">
        <f t="shared" si="3"/>
        <v>Bass.12x22 Bass Drum</v>
      </c>
      <c r="DF5" s="4" t="s">
        <v>194</v>
      </c>
      <c r="DG5" s="69" t="str">
        <f t="shared" si="4"/>
        <v>MLLCLL</v>
      </c>
      <c r="DH5" s="13" t="s">
        <v>78</v>
      </c>
      <c r="DI5" s="13" t="s">
        <v>79</v>
      </c>
      <c r="DJ5" s="13" t="s">
        <v>69</v>
      </c>
      <c r="DM5" s="13"/>
      <c r="DN5" s="13"/>
      <c r="DO5" s="13"/>
      <c r="DP5" s="13">
        <f t="shared" si="5"/>
        <v>0</v>
      </c>
      <c r="DQ5" s="25" t="s">
        <v>140</v>
      </c>
      <c r="DR5" s="13"/>
      <c r="DT5" s="197" t="s">
        <v>195</v>
      </c>
      <c r="DU5" s="251" t="e">
        <f>CU137</f>
        <v>#N/A</v>
      </c>
      <c r="DV5" s="66"/>
      <c r="DW5" t="s">
        <v>196</v>
      </c>
      <c r="DX5" s="13">
        <f t="shared" si="11"/>
        <v>0</v>
      </c>
      <c r="DY5" s="25" t="s">
        <v>197</v>
      </c>
      <c r="DZ5" t="str">
        <f>IF(FG12=1, "LR2981MT CHROME Rocker Single",  "LR2981MT Rocker Single Tom Holder")</f>
        <v>LR2981MT Rocker Single Tom Holder</v>
      </c>
      <c r="EA5" s="66">
        <f t="shared" si="6"/>
        <v>0</v>
      </c>
      <c r="EB5" s="71" t="s">
        <v>198</v>
      </c>
      <c r="EC5" s="13">
        <v>9</v>
      </c>
      <c r="ED5" s="13"/>
      <c r="EE5" s="13">
        <f t="shared" si="7"/>
        <v>0</v>
      </c>
      <c r="EF5" s="71" t="s">
        <v>199</v>
      </c>
      <c r="EG5" s="26"/>
      <c r="EH5" s="26"/>
      <c r="EL5" s="24"/>
      <c r="EM5" s="24"/>
      <c r="EN5" s="24"/>
      <c r="EO5" t="s">
        <v>200</v>
      </c>
      <c r="EP5" s="24"/>
      <c r="EQ5" s="24"/>
      <c r="ER5" s="24"/>
      <c r="ES5" s="24"/>
      <c r="EU5" t="s">
        <v>11</v>
      </c>
      <c r="EV5" t="s">
        <v>201</v>
      </c>
      <c r="EW5" s="24" t="s">
        <v>202</v>
      </c>
      <c r="EX5" s="24" t="s">
        <v>203</v>
      </c>
      <c r="EY5" s="7" t="s">
        <v>204</v>
      </c>
      <c r="FA5" s="27"/>
      <c r="FB5" s="18"/>
      <c r="FD5" s="69"/>
      <c r="FG5" s="34"/>
      <c r="GC5" t="s">
        <v>205</v>
      </c>
      <c r="GF5" s="4"/>
      <c r="GG5" s="4"/>
      <c r="GH5" s="4"/>
      <c r="GI5" s="4"/>
      <c r="GJ5" s="4" t="s">
        <v>206</v>
      </c>
      <c r="GK5" s="4"/>
      <c r="GL5" s="4"/>
      <c r="GM5" s="4"/>
      <c r="GU5" s="57">
        <f>IF(SUM(GW36:HI36)&lt;3,3,SUM(GW36:HI36))</f>
        <v>3</v>
      </c>
      <c r="GV5" s="58" t="s">
        <v>207</v>
      </c>
      <c r="GW5" s="88" t="str">
        <f>IF(B8="","",FO8)</f>
        <v/>
      </c>
      <c r="GX5" s="88" t="str">
        <f>IF(B9="","",FO9)</f>
        <v/>
      </c>
      <c r="GY5" s="88" t="str">
        <f>IF(B10 = "","",FO10)</f>
        <v/>
      </c>
      <c r="GZ5" s="88" t="str">
        <f>IF(B11="","",FO11)</f>
        <v/>
      </c>
      <c r="HA5" s="88" t="str">
        <f>IF(B12="","",FO12)</f>
        <v/>
      </c>
      <c r="HB5" s="88" t="str">
        <f>IF(B13="","",FO13)</f>
        <v/>
      </c>
      <c r="HC5" s="88" t="str">
        <f>IF(B14="","",FO14)</f>
        <v/>
      </c>
      <c r="HD5" s="62" t="str">
        <f>IF(B15="","",FO15)</f>
        <v/>
      </c>
      <c r="HE5" s="62" t="str">
        <f>IF(B16="","",FO16)</f>
        <v/>
      </c>
      <c r="HF5" s="62" t="str">
        <f>IF(B17="","",FO17)</f>
        <v/>
      </c>
      <c r="HG5" s="62" t="str">
        <f>IF(B18="","",FO18)</f>
        <v/>
      </c>
      <c r="HH5" s="62" t="str">
        <f>IF(B19="","",FO19)</f>
        <v/>
      </c>
      <c r="HI5" s="62" t="str">
        <f>IF(B20="","",FO20)</f>
        <v/>
      </c>
    </row>
    <row r="6" spans="1:218" ht="16.2" thickBot="1" x14ac:dyDescent="0.35">
      <c r="C6" s="11" t="str">
        <f>IF(COUNTIF(FQ8:FQ20,"*"&amp;"N/A"&amp;"*")&gt;0=TRUE,"Size/Shell Error","")</f>
        <v/>
      </c>
      <c r="D6" s="12" t="str">
        <f>IFERROR(IF(AND(AN19 = "IOV",C5="Resa-Cote"),"Resa-Cote not available with FF Exotics",""),"")</f>
        <v/>
      </c>
      <c r="G6" s="11" t="str">
        <f>IF(FU62&gt;0,INDEX(FT60:FU61,MATCH(1,FU60:FU61,0),1),"")</f>
        <v/>
      </c>
      <c r="J6" s="53"/>
      <c r="S6" s="16" t="s">
        <v>208</v>
      </c>
      <c r="T6" s="16" t="s">
        <v>209</v>
      </c>
      <c r="U6" s="16" t="s">
        <v>210</v>
      </c>
      <c r="V6" s="16" t="s">
        <v>211</v>
      </c>
      <c r="W6" s="16"/>
      <c r="X6" s="16" t="s">
        <v>212</v>
      </c>
      <c r="AC6" s="13" t="s">
        <v>71</v>
      </c>
      <c r="AD6">
        <f>IF($C$2=AE6,1,0)</f>
        <v>0</v>
      </c>
      <c r="AE6" t="s">
        <v>14</v>
      </c>
      <c r="AF6" t="s">
        <v>213</v>
      </c>
      <c r="AG6" s="56" t="s">
        <v>253</v>
      </c>
      <c r="AH6" s="66" t="s">
        <v>113</v>
      </c>
      <c r="AI6" s="26" t="s">
        <v>114</v>
      </c>
      <c r="AJ6" s="104" t="s">
        <v>115</v>
      </c>
      <c r="AK6" s="105" t="s">
        <v>253</v>
      </c>
      <c r="AL6" s="6"/>
      <c r="AM6" s="54" t="s">
        <v>214</v>
      </c>
      <c r="AN6" s="66">
        <f>CT15</f>
        <v>0</v>
      </c>
      <c r="AO6" s="66">
        <f>CT16</f>
        <v>0</v>
      </c>
      <c r="AP6" s="66">
        <f>CT17</f>
        <v>0</v>
      </c>
      <c r="AQ6" s="66">
        <f>CT18</f>
        <v>0</v>
      </c>
      <c r="AR6" s="56" t="s">
        <v>215</v>
      </c>
      <c r="AT6" s="90" t="s">
        <v>187</v>
      </c>
      <c r="AU6" s="15">
        <f t="shared" si="12"/>
        <v>9999</v>
      </c>
      <c r="AV6" s="15">
        <f t="shared" si="8"/>
        <v>9999</v>
      </c>
      <c r="AW6" s="15">
        <f t="shared" si="8"/>
        <v>9999</v>
      </c>
      <c r="AX6" s="15">
        <f t="shared" si="8"/>
        <v>9999</v>
      </c>
      <c r="AY6" s="15">
        <f t="shared" si="8"/>
        <v>9999</v>
      </c>
      <c r="AZ6" s="15">
        <f t="shared" si="8"/>
        <v>9999</v>
      </c>
      <c r="BA6" s="15">
        <f t="shared" si="8"/>
        <v>9999</v>
      </c>
      <c r="BB6" s="15">
        <f t="shared" si="8"/>
        <v>9999</v>
      </c>
      <c r="BC6" s="15">
        <f t="shared" si="8"/>
        <v>9999</v>
      </c>
      <c r="BD6" s="15">
        <f t="shared" si="8"/>
        <v>9999</v>
      </c>
      <c r="BE6" s="15">
        <f t="shared" si="8"/>
        <v>9999</v>
      </c>
      <c r="BF6" s="15">
        <f t="shared" si="8"/>
        <v>9999</v>
      </c>
      <c r="BG6" s="56"/>
      <c r="BH6" s="56"/>
      <c r="BI6" s="1" t="s">
        <v>216</v>
      </c>
      <c r="BJ6" s="1" t="s">
        <v>253</v>
      </c>
      <c r="BK6" s="1" t="s">
        <v>217</v>
      </c>
      <c r="BL6" s="4" t="s">
        <v>218</v>
      </c>
      <c r="BM6" s="1" t="s">
        <v>217</v>
      </c>
      <c r="BP6" s="4" t="s">
        <v>167</v>
      </c>
      <c r="BQ6" s="4"/>
      <c r="BR6" s="6" t="str">
        <f t="shared" si="9"/>
        <v>Classic Maple 12x20 Bass Drum</v>
      </c>
      <c r="BS6" s="4" t="s">
        <v>167</v>
      </c>
      <c r="BT6" s="71"/>
      <c r="BV6" s="6" t="str">
        <f t="shared" si="13"/>
        <v>Legacy Maple 12x20 Bass Drum</v>
      </c>
      <c r="BW6" s="4" t="s">
        <v>167</v>
      </c>
      <c r="BX6" s="67"/>
      <c r="BZ6" s="6" t="str">
        <f t="shared" si="10"/>
        <v>Legacy Mahogany 12x20 Bass Drum</v>
      </c>
      <c r="CA6" s="4" t="s">
        <v>167</v>
      </c>
      <c r="CB6" s="67"/>
      <c r="CC6" s="9"/>
      <c r="CD6" s="6" t="str">
        <f t="shared" si="14"/>
        <v>Legacy Exotic 12x20 Bass Drum</v>
      </c>
      <c r="CE6" s="4" t="s">
        <v>167</v>
      </c>
      <c r="CF6" s="70"/>
      <c r="CG6" s="23" t="s">
        <v>219</v>
      </c>
      <c r="CH6" s="4" t="s">
        <v>167</v>
      </c>
      <c r="CI6" s="70"/>
      <c r="CJ6" s="4" t="s">
        <v>167</v>
      </c>
      <c r="CK6" s="90" t="s">
        <v>219</v>
      </c>
      <c r="CL6" s="157"/>
      <c r="CM6" s="157"/>
      <c r="CN6" s="157"/>
      <c r="CO6" s="157"/>
      <c r="CP6" s="157"/>
      <c r="CQ6" s="157"/>
      <c r="CR6" s="70"/>
      <c r="CS6" s="14" t="s">
        <v>220</v>
      </c>
      <c r="CT6" s="157"/>
      <c r="CU6" s="225" t="e">
        <f t="shared" si="1"/>
        <v>#N/A</v>
      </c>
      <c r="CV6" s="70"/>
      <c r="CW6" s="4" t="str">
        <f t="shared" si="2"/>
        <v>12x20 Bass Drum</v>
      </c>
      <c r="CX6" s="93" t="s">
        <v>221</v>
      </c>
      <c r="CY6" s="93" t="s">
        <v>222</v>
      </c>
      <c r="CZ6" s="93" t="s">
        <v>223</v>
      </c>
      <c r="DA6" s="93" t="s">
        <v>224</v>
      </c>
      <c r="DB6" s="93" t="s">
        <v>225</v>
      </c>
      <c r="DC6" s="70"/>
      <c r="DD6" s="13" t="s">
        <v>52</v>
      </c>
      <c r="DE6" s="16" t="str">
        <f t="shared" si="3"/>
        <v>Bass.12x24 Bass Drum</v>
      </c>
      <c r="DF6" s="4" t="s">
        <v>226</v>
      </c>
      <c r="DG6" s="69" t="str">
        <f t="shared" si="4"/>
        <v>MLLCLL</v>
      </c>
      <c r="DH6" s="13" t="s">
        <v>78</v>
      </c>
      <c r="DI6" s="13" t="s">
        <v>79</v>
      </c>
      <c r="DJ6" s="13" t="s">
        <v>69</v>
      </c>
      <c r="DM6" s="13"/>
      <c r="DN6" s="13"/>
      <c r="DO6" s="13"/>
      <c r="DP6" s="13">
        <f t="shared" si="5"/>
        <v>0</v>
      </c>
      <c r="DQ6" s="25" t="s">
        <v>140</v>
      </c>
      <c r="DR6" s="13"/>
      <c r="DT6" t="s">
        <v>227</v>
      </c>
      <c r="DU6" s="251" t="e">
        <f>CU121</f>
        <v>#N/A</v>
      </c>
      <c r="DV6" s="66"/>
      <c r="DW6" s="71" t="s">
        <v>228</v>
      </c>
      <c r="DX6" s="13">
        <f t="shared" si="11"/>
        <v>0</v>
      </c>
      <c r="DY6" s="25" t="s">
        <v>197</v>
      </c>
      <c r="DZ6" t="str">
        <f>IF(FG12=1, "LR2980MT CHROME Rocker Double", "LR2980MT Rocker Double Tom Holder")</f>
        <v>LR2980MT Rocker Double Tom Holder</v>
      </c>
      <c r="EA6" s="66">
        <f t="shared" si="6"/>
        <v>0</v>
      </c>
      <c r="EB6" s="71" t="s">
        <v>229</v>
      </c>
      <c r="EC6" s="13">
        <v>9</v>
      </c>
      <c r="ED6" s="13"/>
      <c r="EE6" s="13">
        <f t="shared" si="7"/>
        <v>0</v>
      </c>
      <c r="EG6" s="26"/>
      <c r="EH6" s="26"/>
      <c r="EK6" s="15" t="s">
        <v>1356</v>
      </c>
      <c r="EL6" s="75" t="s">
        <v>114</v>
      </c>
      <c r="EM6" s="75" t="s">
        <v>306</v>
      </c>
      <c r="EN6" s="75" t="s">
        <v>154</v>
      </c>
      <c r="EO6" s="24"/>
      <c r="EP6" s="24"/>
      <c r="EQ6" s="24"/>
      <c r="ER6" s="24"/>
      <c r="ES6" s="24"/>
      <c r="EU6" t="s">
        <v>12</v>
      </c>
      <c r="EV6" t="s">
        <v>230</v>
      </c>
      <c r="EW6" s="7" t="s">
        <v>231</v>
      </c>
      <c r="EX6" s="26"/>
      <c r="EY6" s="7"/>
      <c r="EZ6" t="s">
        <v>232</v>
      </c>
      <c r="FA6" s="27"/>
      <c r="FB6" s="18"/>
      <c r="FD6" s="69"/>
      <c r="FN6" s="40"/>
      <c r="FO6" s="40" t="s">
        <v>233</v>
      </c>
      <c r="FP6" s="40" t="s">
        <v>234</v>
      </c>
      <c r="FQ6" s="40" t="s">
        <v>235</v>
      </c>
      <c r="FR6" s="40" t="s">
        <v>236</v>
      </c>
      <c r="FS6" s="40" t="s">
        <v>237</v>
      </c>
      <c r="FT6" s="40" t="s">
        <v>238</v>
      </c>
      <c r="FU6" s="40" t="s">
        <v>239</v>
      </c>
      <c r="FW6" s="45" t="s">
        <v>240</v>
      </c>
      <c r="FX6" s="15">
        <f ca="1">SUM(FX8:FX20)</f>
        <v>0</v>
      </c>
      <c r="FY6" s="15">
        <f ca="1">SUM(FY8:FY20)</f>
        <v>0</v>
      </c>
      <c r="FZ6" s="15">
        <f ca="1">SUM(FZ8:FZ20)</f>
        <v>0</v>
      </c>
      <c r="GA6" s="46">
        <f ca="1">SUM(FX6:FZ6)</f>
        <v>0</v>
      </c>
      <c r="GC6" t="s">
        <v>241</v>
      </c>
      <c r="GF6" s="4" t="s">
        <v>242</v>
      </c>
      <c r="GG6" s="4"/>
      <c r="GH6" s="4"/>
      <c r="GI6" s="4"/>
      <c r="GJ6" s="4" t="s">
        <v>243</v>
      </c>
      <c r="GK6" s="4"/>
      <c r="GL6" s="4"/>
      <c r="GM6" s="4"/>
      <c r="GU6" s="13"/>
      <c r="GV6" s="58" t="s">
        <v>244</v>
      </c>
      <c r="GW6" s="124" t="str">
        <f ca="1">IF(X8=1,"Incomplete Config",H8)</f>
        <v/>
      </c>
      <c r="GX6" s="124" t="str">
        <f ca="1">IF(X9=1,"Incomplete Config",H9)</f>
        <v/>
      </c>
      <c r="GY6" s="124" t="str">
        <f ca="1">IF(X10=1,"Incomplete Config",H10)</f>
        <v/>
      </c>
      <c r="GZ6" s="124" t="str">
        <f ca="1">IF(X11=1,"Incomplete Config",H11)</f>
        <v/>
      </c>
      <c r="HA6" s="124" t="str">
        <f ca="1">IF(X12=1,"Incomplete Config",H12)</f>
        <v/>
      </c>
      <c r="HB6" s="124" t="str">
        <f ca="1">IF(X13=1,"Incomplete Config",H13)</f>
        <v/>
      </c>
      <c r="HC6" s="124" t="str">
        <f ca="1">IF(X14=1,"Incomplete Config",H14)</f>
        <v/>
      </c>
      <c r="HD6" s="125" t="str">
        <f ca="1">IF(X15=1,"Incomplete Config",H15)</f>
        <v/>
      </c>
      <c r="HE6" s="125" t="str">
        <f ca="1">IF(X16=1,"Incomplete Config",H16)</f>
        <v/>
      </c>
      <c r="HF6" s="125" t="str">
        <f ca="1">IF(X17=1,"Incomplete Config",H17)</f>
        <v/>
      </c>
      <c r="HG6" s="125" t="str">
        <f ca="1">IF(X18=1,"Incomplete Config",H18)</f>
        <v/>
      </c>
      <c r="HH6" s="125" t="str">
        <f ca="1">IF(X19=1,"Incomplete Config",H19)</f>
        <v/>
      </c>
      <c r="HI6" s="125" t="str">
        <f ca="1">IF(X20=1,"Incomplete Config",H20)</f>
        <v/>
      </c>
    </row>
    <row r="7" spans="1:218" ht="15.6" x14ac:dyDescent="0.3">
      <c r="A7" s="13" t="s">
        <v>207</v>
      </c>
      <c r="B7" s="30" t="s">
        <v>74</v>
      </c>
      <c r="C7" s="174" t="str">
        <f ca="1">IF(FX6=0,"Size","Size   (INVALID SELECTION)")</f>
        <v>Size</v>
      </c>
      <c r="D7" s="53"/>
      <c r="E7" s="74" t="str">
        <f ca="1">IF(FY6&lt;1,"Lugs","Lugs  (INVALID SELECTION)")</f>
        <v>Lugs</v>
      </c>
      <c r="F7" s="53"/>
      <c r="G7" s="74" t="str">
        <f ca="1">IF(FZ6=0,"Mounts", "Mounts (INVALID SELECTION)")</f>
        <v>Mounts</v>
      </c>
      <c r="H7" s="2" t="s">
        <v>246</v>
      </c>
      <c r="I7" s="53"/>
      <c r="J7" s="53"/>
      <c r="L7" s="53"/>
      <c r="M7" s="53"/>
      <c r="P7" s="193" t="s">
        <v>247</v>
      </c>
      <c r="Q7" s="188" t="str">
        <f>CONCATENATE("Itm ",L1)</f>
        <v>Itm Retail</v>
      </c>
      <c r="R7" s="188" t="s">
        <v>248</v>
      </c>
      <c r="S7" s="44" t="s">
        <v>52</v>
      </c>
      <c r="T7" s="44" t="s">
        <v>53</v>
      </c>
      <c r="U7" s="44" t="s">
        <v>54</v>
      </c>
      <c r="V7" s="44" t="s">
        <v>55</v>
      </c>
      <c r="W7" s="44" t="s">
        <v>149</v>
      </c>
      <c r="X7" s="16" t="s">
        <v>249</v>
      </c>
      <c r="AA7" t="s">
        <v>250</v>
      </c>
      <c r="AC7" s="13" t="s">
        <v>72</v>
      </c>
      <c r="AD7">
        <f>IF($C$2=AE7,1,0)</f>
        <v>0</v>
      </c>
      <c r="AE7" s="4" t="s">
        <v>15</v>
      </c>
      <c r="AF7" s="4" t="s">
        <v>251</v>
      </c>
      <c r="AG7" s="56" t="s">
        <v>314</v>
      </c>
      <c r="AH7" s="66" t="s">
        <v>113</v>
      </c>
      <c r="AI7" s="26" t="s">
        <v>114</v>
      </c>
      <c r="AJ7" s="104" t="s">
        <v>115</v>
      </c>
      <c r="AK7" s="105" t="s">
        <v>314</v>
      </c>
      <c r="AL7" s="6"/>
      <c r="AM7" s="54" t="s">
        <v>252</v>
      </c>
      <c r="AN7" s="66">
        <f>CT20</f>
        <v>0</v>
      </c>
      <c r="AO7" s="66">
        <f>CT21</f>
        <v>0</v>
      </c>
      <c r="AP7" s="66">
        <f>CT22</f>
        <v>0</v>
      </c>
      <c r="AQ7" s="66">
        <f>CT23</f>
        <v>0</v>
      </c>
      <c r="AR7" s="56" t="s">
        <v>117</v>
      </c>
      <c r="AT7" s="90" t="s">
        <v>219</v>
      </c>
      <c r="AU7" s="15">
        <f t="shared" si="12"/>
        <v>9999</v>
      </c>
      <c r="AV7" s="15">
        <f t="shared" si="8"/>
        <v>9999</v>
      </c>
      <c r="AW7" s="15">
        <f t="shared" si="8"/>
        <v>9999</v>
      </c>
      <c r="AX7" s="15">
        <f t="shared" si="8"/>
        <v>9999</v>
      </c>
      <c r="AY7" s="15">
        <f t="shared" si="8"/>
        <v>9999</v>
      </c>
      <c r="AZ7" s="15">
        <f t="shared" si="8"/>
        <v>9999</v>
      </c>
      <c r="BA7" s="15">
        <f t="shared" si="8"/>
        <v>9999</v>
      </c>
      <c r="BB7" s="15">
        <f t="shared" si="8"/>
        <v>9999</v>
      </c>
      <c r="BC7" s="15">
        <f t="shared" si="8"/>
        <v>9999</v>
      </c>
      <c r="BD7" s="15">
        <f t="shared" si="8"/>
        <v>9999</v>
      </c>
      <c r="BE7" s="15">
        <f t="shared" si="8"/>
        <v>9999</v>
      </c>
      <c r="BF7" s="15">
        <f t="shared" si="8"/>
        <v>9999</v>
      </c>
      <c r="BG7" s="56"/>
      <c r="BH7" s="56"/>
      <c r="BI7" s="1" t="s">
        <v>185</v>
      </c>
      <c r="BJ7" s="1" t="s">
        <v>314</v>
      </c>
      <c r="BK7" s="1" t="s">
        <v>253</v>
      </c>
      <c r="BL7" s="4" t="s">
        <v>254</v>
      </c>
      <c r="BM7" s="1" t="s">
        <v>253</v>
      </c>
      <c r="BP7" s="4" t="s">
        <v>255</v>
      </c>
      <c r="BQ7" s="4"/>
      <c r="BR7" s="6" t="str">
        <f t="shared" si="9"/>
        <v>Classic Maple 14x20 Bass Drum</v>
      </c>
      <c r="BS7" s="4" t="s">
        <v>255</v>
      </c>
      <c r="BT7" s="71"/>
      <c r="BV7" s="6" t="str">
        <f t="shared" si="13"/>
        <v>Legacy Maple 14x20 Bass Drum</v>
      </c>
      <c r="BW7" s="4" t="s">
        <v>255</v>
      </c>
      <c r="BX7" s="67"/>
      <c r="BZ7" s="6" t="str">
        <f t="shared" si="10"/>
        <v>Legacy Mahogany 14x20 Bass Drum</v>
      </c>
      <c r="CA7" s="4" t="s">
        <v>255</v>
      </c>
      <c r="CB7" s="67"/>
      <c r="CC7" s="9"/>
      <c r="CD7" s="6" t="str">
        <f t="shared" si="14"/>
        <v>Legacy Exotic 14x20 Bass Drum</v>
      </c>
      <c r="CE7" s="4" t="s">
        <v>255</v>
      </c>
      <c r="CF7" s="70"/>
      <c r="CG7" s="23" t="s">
        <v>256</v>
      </c>
      <c r="CH7" s="4" t="s">
        <v>255</v>
      </c>
      <c r="CI7" s="70"/>
      <c r="CJ7" s="4" t="s">
        <v>255</v>
      </c>
      <c r="CK7" s="90" t="s">
        <v>256</v>
      </c>
      <c r="CL7" s="157"/>
      <c r="CM7" s="157"/>
      <c r="CN7" s="157"/>
      <c r="CO7" s="157"/>
      <c r="CP7" s="157"/>
      <c r="CQ7" s="157"/>
      <c r="CR7" s="70"/>
      <c r="CS7" s="14" t="s">
        <v>257</v>
      </c>
      <c r="CT7" s="157"/>
      <c r="CU7" s="225" t="e">
        <f t="shared" si="1"/>
        <v>#N/A</v>
      </c>
      <c r="CV7" s="70"/>
      <c r="CW7" s="4" t="str">
        <f t="shared" si="2"/>
        <v>14x20 Bass Drum</v>
      </c>
      <c r="CX7" s="93" t="s">
        <v>258</v>
      </c>
      <c r="CY7" s="93" t="s">
        <v>259</v>
      </c>
      <c r="CZ7" s="93" t="s">
        <v>260</v>
      </c>
      <c r="DA7" s="93" t="s">
        <v>261</v>
      </c>
      <c r="DB7" s="93" t="s">
        <v>262</v>
      </c>
      <c r="DC7" s="70"/>
      <c r="DD7" s="13" t="s">
        <v>52</v>
      </c>
      <c r="DE7" s="16" t="str">
        <f t="shared" si="3"/>
        <v>Bass.12x26 Bass Drum</v>
      </c>
      <c r="DF7" s="4" t="s">
        <v>263</v>
      </c>
      <c r="DG7" s="69" t="str">
        <f t="shared" si="4"/>
        <v>MLLCLL</v>
      </c>
      <c r="DH7" s="13" t="s">
        <v>78</v>
      </c>
      <c r="DI7" s="13" t="s">
        <v>79</v>
      </c>
      <c r="DJ7" s="13" t="s">
        <v>69</v>
      </c>
      <c r="DM7" s="13"/>
      <c r="DN7" s="13"/>
      <c r="DO7" s="13"/>
      <c r="DP7" s="13">
        <f t="shared" si="5"/>
        <v>0</v>
      </c>
      <c r="DQ7" s="25" t="s">
        <v>140</v>
      </c>
      <c r="DR7" s="13"/>
      <c r="DT7" t="s">
        <v>264</v>
      </c>
      <c r="DU7" s="251" t="e">
        <f>CU122</f>
        <v>#N/A</v>
      </c>
      <c r="DV7" s="66"/>
      <c r="DW7" s="71" t="s">
        <v>265</v>
      </c>
      <c r="DX7" s="13">
        <f t="shared" si="11"/>
        <v>0</v>
      </c>
      <c r="DY7" s="25" t="s">
        <v>197</v>
      </c>
      <c r="DZ7" t="str">
        <f>IF(FG10=1, "LAP2984MT CHROME Atlas Double", "LAP2984MT Atlas Double")</f>
        <v>LAP2984MT Atlas Double</v>
      </c>
      <c r="EA7" s="66">
        <f t="shared" si="6"/>
        <v>0</v>
      </c>
      <c r="EB7" s="71" t="s">
        <v>266</v>
      </c>
      <c r="EC7" s="13">
        <v>12</v>
      </c>
      <c r="ED7" s="13"/>
      <c r="EE7" s="13">
        <f t="shared" si="7"/>
        <v>0</v>
      </c>
      <c r="EF7" s="71" t="s">
        <v>267</v>
      </c>
      <c r="EG7" s="26"/>
      <c r="EH7" s="26"/>
      <c r="EL7" s="26" t="s">
        <v>115</v>
      </c>
      <c r="EM7" s="26" t="s">
        <v>268</v>
      </c>
      <c r="EN7" s="26" t="s">
        <v>155</v>
      </c>
      <c r="EO7" s="26" t="s">
        <v>269</v>
      </c>
      <c r="EP7" s="26" t="s">
        <v>270</v>
      </c>
      <c r="EQ7" s="26" t="s">
        <v>271</v>
      </c>
      <c r="ER7" s="26" t="s">
        <v>272</v>
      </c>
      <c r="ES7" s="26" t="s">
        <v>273</v>
      </c>
      <c r="EU7" t="s">
        <v>13</v>
      </c>
      <c r="EV7" t="s">
        <v>274</v>
      </c>
      <c r="EW7" s="7" t="s">
        <v>231</v>
      </c>
      <c r="EX7" s="26"/>
      <c r="EY7" s="7"/>
      <c r="EZ7" t="s">
        <v>275</v>
      </c>
      <c r="FA7" s="27"/>
      <c r="FB7" s="18"/>
      <c r="FD7" s="90" t="s">
        <v>276</v>
      </c>
      <c r="FE7" s="13" t="s">
        <v>277</v>
      </c>
      <c r="FF7" s="13" t="s">
        <v>278</v>
      </c>
      <c r="FG7" s="206" t="s">
        <v>279</v>
      </c>
      <c r="FM7" s="13" t="s">
        <v>280</v>
      </c>
      <c r="FN7" s="40">
        <v>7</v>
      </c>
      <c r="FO7" s="48" t="s">
        <v>281</v>
      </c>
      <c r="FP7" s="41" t="str">
        <f t="shared" ref="FP7:FU7" si="15">B7</f>
        <v>Type</v>
      </c>
      <c r="FQ7" s="41" t="str">
        <f t="shared" ca="1" si="15"/>
        <v>Size</v>
      </c>
      <c r="FR7" s="41">
        <f t="shared" si="15"/>
        <v>0</v>
      </c>
      <c r="FS7" s="41" t="str">
        <f t="shared" ca="1" si="15"/>
        <v>Lugs</v>
      </c>
      <c r="FT7" s="41">
        <f t="shared" si="15"/>
        <v>0</v>
      </c>
      <c r="FU7" s="42" t="str">
        <f t="shared" ca="1" si="15"/>
        <v>Mounts</v>
      </c>
      <c r="FX7" t="s">
        <v>282</v>
      </c>
      <c r="FY7" t="s">
        <v>283</v>
      </c>
      <c r="FZ7" t="s">
        <v>284</v>
      </c>
      <c r="GA7" s="71" t="s">
        <v>285</v>
      </c>
      <c r="GB7" s="71" t="s">
        <v>286</v>
      </c>
      <c r="GC7" s="71" t="s">
        <v>287</v>
      </c>
      <c r="GD7" s="71" t="s">
        <v>288</v>
      </c>
      <c r="GE7" s="71" t="s">
        <v>34</v>
      </c>
      <c r="GF7" s="116" t="s">
        <v>289</v>
      </c>
      <c r="GG7" s="117" t="s">
        <v>290</v>
      </c>
      <c r="GH7" s="118" t="s">
        <v>291</v>
      </c>
      <c r="GI7" s="43"/>
      <c r="GJ7" s="11" t="s">
        <v>292</v>
      </c>
      <c r="GK7" s="15">
        <f>COUNTIF($C$8:$C$20,GJ7)</f>
        <v>0</v>
      </c>
      <c r="GL7" s="43"/>
      <c r="GM7" s="43"/>
      <c r="GV7" s="58" t="s">
        <v>42</v>
      </c>
      <c r="GW7" s="88" t="str">
        <f>IF($C8="","",$C$2)</f>
        <v/>
      </c>
      <c r="GX7" s="88" t="str">
        <f>IF($C9="","",$C$2)</f>
        <v/>
      </c>
      <c r="GY7" s="88" t="str">
        <f>IF($C10="","",$C$2)</f>
        <v/>
      </c>
      <c r="GZ7" s="88" t="str">
        <f>IF($C11="","",$C$2)</f>
        <v/>
      </c>
      <c r="HA7" s="88" t="str">
        <f>IF($C12="","",$C$2)</f>
        <v/>
      </c>
      <c r="HB7" s="88" t="str">
        <f>IF($C13="","",$C$2)</f>
        <v/>
      </c>
      <c r="HC7" s="88" t="str">
        <f>IF($C14="","",$C$2)</f>
        <v/>
      </c>
      <c r="HD7" s="62" t="str">
        <f>IF($C15="","",$C$2)</f>
        <v/>
      </c>
      <c r="HE7" s="62" t="str">
        <f>IF($C16="","",$C$2)</f>
        <v/>
      </c>
      <c r="HF7" s="62" t="str">
        <f>IF($C17="","",$C$2)</f>
        <v/>
      </c>
      <c r="HG7" s="62" t="str">
        <f>IF($C18="","",$C$2)</f>
        <v/>
      </c>
      <c r="HH7" s="62" t="str">
        <f>IF($C19="","",$C$2)</f>
        <v/>
      </c>
      <c r="HI7" s="62" t="str">
        <f>IF($C20="","",$C$2)</f>
        <v/>
      </c>
    </row>
    <row r="8" spans="1:218" ht="15.6" x14ac:dyDescent="0.3">
      <c r="A8" s="138">
        <v>1</v>
      </c>
      <c r="B8" s="139"/>
      <c r="C8" s="139"/>
      <c r="D8" s="184"/>
      <c r="E8" s="139"/>
      <c r="F8" s="184"/>
      <c r="G8" s="140"/>
      <c r="H8" s="71" t="str">
        <f t="shared" ref="H8:H20" si="16">IF(OR($C$2="",B8="",C8="", E8="", G8=""),"",CONCATENATE(INDEX($BR$1:$DD$81,MATCH(C8,$CW:$CW,0),MATCH(CONCATENATE($C$2," Codif"),$BR$1:$DD$1,0)), INDEX($DZ$3:$EB$36, MATCH(G8,$DZ$3:$DZ$40,0),3), LEFT($C$3,2), INDEX($DT$3:$DX$23, MATCH(CONCATENATE(B8," ",E8),$DT$3:$DT$23,0),4), " Cstm"))</f>
        <v/>
      </c>
      <c r="I8" s="184"/>
      <c r="J8" s="184"/>
      <c r="L8" s="184"/>
      <c r="M8" s="185"/>
      <c r="P8" s="195">
        <f t="shared" ref="P8:P20" si="17">IFERROR(INDEX($CW:$DD,MATCH($AA8,$CW:$CW,0),MATCH("Retail",$CW$107:$DE$107,0)),0)</f>
        <v>0</v>
      </c>
      <c r="Q8" s="195">
        <f>IFERROR(INDEX($CW:$DK,MATCH($AA8,$CW:$CW,0),MATCH($L$1,$CW$105:$DK$105,0)),0)</f>
        <v>0</v>
      </c>
      <c r="R8" s="195">
        <f t="shared" ref="R8:R20" si="18">IFERROR(INDEX($CW:$DI,MATCH($AA8,$CW:$CW,0),MATCH("MAP",$CW$107:$DK$107,0)),0)</f>
        <v>0</v>
      </c>
      <c r="S8" s="189">
        <f>IF($B8=$S$7,SUM(#REF!),0)</f>
        <v>0</v>
      </c>
      <c r="T8" s="189">
        <f>IF($B8=$T$7,SUM(#REF!),0)</f>
        <v>0</v>
      </c>
      <c r="U8" s="189">
        <f>IF($B8=$U$7,SUM(#REF!),0)</f>
        <v>0</v>
      </c>
      <c r="V8" s="189">
        <f>IF($B8=$V$7, SUM(#REF!),0)</f>
        <v>0</v>
      </c>
      <c r="W8" s="189" t="e">
        <f t="shared" ref="W8:W20" si="19">IFERROR(IF(B8="",0, INDEX($CS$55:$CT$73,MATCH(CONCATENATE($C$2," ",$C$4),$CS$55:$CS$73,0),2)),0)*Q8/P8</f>
        <v>#DIV/0!</v>
      </c>
      <c r="X8" s="44">
        <f t="shared" ref="X8:X20" ca="1" si="20">(IF(B8="",0,IF(AND(B8&lt;&gt;"",AND(C8&lt;&gt;"",E8&lt;&gt;"",G8&lt;&gt;"")),0,1)))*Y8</f>
        <v>0</v>
      </c>
      <c r="Y8" s="13">
        <f ca="1">IF($X$5=8,0,1)</f>
        <v>1</v>
      </c>
      <c r="AA8" s="127" t="e">
        <f t="shared" ref="AA8:AA20" si="21">CONCATENATE(INDEX($AB$10:$AE$13,MATCH($B8,$AE$10:$AE$13,0),1)," ",INDEX($AC$3:$AE$7,MATCH($C$2,$AE$3:$AE$7,0),1)," ", INDEX($DI$95:$DI$100,MATCH($CK$1,$DJ$95:$DJ$100,0)))</f>
        <v>#N/A</v>
      </c>
      <c r="AG8" s="56" t="s">
        <v>333</v>
      </c>
      <c r="AH8" s="66" t="s">
        <v>113</v>
      </c>
      <c r="AI8" s="26" t="s">
        <v>114</v>
      </c>
      <c r="AJ8" s="104" t="s">
        <v>115</v>
      </c>
      <c r="AK8" s="105" t="s">
        <v>333</v>
      </c>
      <c r="AL8" s="6"/>
      <c r="AM8" s="54" t="s">
        <v>293</v>
      </c>
      <c r="AN8" s="66">
        <f>CT25</f>
        <v>0</v>
      </c>
      <c r="AO8" s="66">
        <f>CT26</f>
        <v>0</v>
      </c>
      <c r="AP8" s="66">
        <f>CT27</f>
        <v>0</v>
      </c>
      <c r="AQ8" s="66">
        <f>CT28</f>
        <v>0</v>
      </c>
      <c r="AR8" s="56" t="s">
        <v>117</v>
      </c>
      <c r="AT8" s="90" t="s">
        <v>256</v>
      </c>
      <c r="AU8" s="15">
        <f t="shared" si="12"/>
        <v>9999</v>
      </c>
      <c r="AV8" s="15">
        <f t="shared" si="8"/>
        <v>9999</v>
      </c>
      <c r="AW8" s="15">
        <f t="shared" si="8"/>
        <v>9999</v>
      </c>
      <c r="AX8" s="15">
        <f t="shared" si="8"/>
        <v>9999</v>
      </c>
      <c r="AY8" s="15">
        <f t="shared" si="8"/>
        <v>9999</v>
      </c>
      <c r="AZ8" s="15">
        <f t="shared" si="8"/>
        <v>9999</v>
      </c>
      <c r="BA8" s="15">
        <f t="shared" si="8"/>
        <v>9999</v>
      </c>
      <c r="BB8" s="15">
        <f t="shared" si="8"/>
        <v>9999</v>
      </c>
      <c r="BC8" s="15">
        <f t="shared" si="8"/>
        <v>9999</v>
      </c>
      <c r="BD8" s="15">
        <f t="shared" si="8"/>
        <v>9999</v>
      </c>
      <c r="BE8" s="15">
        <f t="shared" si="8"/>
        <v>9999</v>
      </c>
      <c r="BF8" s="15">
        <f t="shared" si="8"/>
        <v>9999</v>
      </c>
      <c r="BG8" s="56"/>
      <c r="BH8" s="56"/>
      <c r="BI8" s="1" t="s">
        <v>153</v>
      </c>
      <c r="BJ8" s="1" t="s">
        <v>333</v>
      </c>
      <c r="BK8" s="1" t="s">
        <v>314</v>
      </c>
      <c r="BL8" s="1" t="s">
        <v>295</v>
      </c>
      <c r="BM8" s="1" t="s">
        <v>1349</v>
      </c>
      <c r="BP8" s="4" t="s">
        <v>296</v>
      </c>
      <c r="BQ8" s="4"/>
      <c r="BR8" s="6" t="str">
        <f t="shared" si="9"/>
        <v>Classic Maple 16x20 Bass Drum</v>
      </c>
      <c r="BS8" s="4" t="s">
        <v>296</v>
      </c>
      <c r="BT8" s="71"/>
      <c r="BV8" s="6" t="str">
        <f t="shared" si="13"/>
        <v>Legacy Maple 16x20 Bass Drum</v>
      </c>
      <c r="BW8" s="4" t="s">
        <v>296</v>
      </c>
      <c r="BX8" s="67"/>
      <c r="BZ8" s="6" t="str">
        <f t="shared" si="10"/>
        <v>Legacy Mahogany 16x20 Bass Drum</v>
      </c>
      <c r="CA8" s="4" t="s">
        <v>296</v>
      </c>
      <c r="CB8" s="67"/>
      <c r="CC8" s="9"/>
      <c r="CD8" s="6" t="str">
        <f t="shared" si="14"/>
        <v>Legacy Exotic 16x20 Bass Drum</v>
      </c>
      <c r="CE8" s="4" t="s">
        <v>296</v>
      </c>
      <c r="CF8" s="70"/>
      <c r="CG8" s="23" t="s">
        <v>297</v>
      </c>
      <c r="CH8" s="4" t="s">
        <v>296</v>
      </c>
      <c r="CI8" s="70"/>
      <c r="CJ8" s="4" t="s">
        <v>296</v>
      </c>
      <c r="CK8" s="90" t="s">
        <v>297</v>
      </c>
      <c r="CL8" s="157"/>
      <c r="CM8" s="157"/>
      <c r="CN8" s="157"/>
      <c r="CO8" s="157"/>
      <c r="CP8" s="157"/>
      <c r="CQ8" s="157"/>
      <c r="CR8" s="70"/>
      <c r="CS8" s="14" t="s">
        <v>298</v>
      </c>
      <c r="CT8" s="157"/>
      <c r="CU8" s="225" t="e">
        <f t="shared" si="1"/>
        <v>#N/A</v>
      </c>
      <c r="CV8" s="70"/>
      <c r="CW8" s="4" t="str">
        <f t="shared" si="2"/>
        <v>16x20 Bass Drum</v>
      </c>
      <c r="CX8" s="93" t="s">
        <v>299</v>
      </c>
      <c r="CY8" s="93" t="s">
        <v>300</v>
      </c>
      <c r="CZ8" s="93" t="s">
        <v>301</v>
      </c>
      <c r="DA8" s="93" t="s">
        <v>302</v>
      </c>
      <c r="DB8" s="93" t="s">
        <v>303</v>
      </c>
      <c r="DC8" s="70"/>
      <c r="DD8" s="13" t="s">
        <v>52</v>
      </c>
      <c r="DE8" s="16" t="str">
        <f t="shared" si="3"/>
        <v>Bass.14x18 Bass Drum</v>
      </c>
      <c r="DF8" s="4" t="s">
        <v>159</v>
      </c>
      <c r="DG8" s="69" t="str">
        <f t="shared" si="4"/>
        <v>MLLCLL</v>
      </c>
      <c r="DH8" s="13" t="s">
        <v>78</v>
      </c>
      <c r="DI8" s="13" t="s">
        <v>79</v>
      </c>
      <c r="DJ8" s="13" t="s">
        <v>69</v>
      </c>
      <c r="DM8" s="13"/>
      <c r="DN8" s="13"/>
      <c r="DO8" s="13"/>
      <c r="DP8" s="13">
        <f t="shared" si="5"/>
        <v>0</v>
      </c>
      <c r="DQ8" s="25" t="s">
        <v>140</v>
      </c>
      <c r="DR8" s="13"/>
      <c r="DT8" t="s">
        <v>304</v>
      </c>
      <c r="DU8" s="251" t="e">
        <f>CU123</f>
        <v>#N/A</v>
      </c>
      <c r="DV8" s="66"/>
      <c r="DX8" s="13">
        <f t="shared" si="11"/>
        <v>0</v>
      </c>
      <c r="DZ8" t="str">
        <f>IF(FG10=1, "LAP2985MT CHROME Atlas Single",  "LAP2985MT Atlas Single")</f>
        <v>LAP2985MT Atlas Single</v>
      </c>
      <c r="EA8" s="66">
        <f t="shared" si="6"/>
        <v>0</v>
      </c>
      <c r="EB8" s="71" t="s">
        <v>305</v>
      </c>
      <c r="EC8" s="13">
        <v>12</v>
      </c>
      <c r="ED8" s="13"/>
      <c r="EE8" s="13">
        <f t="shared" si="7"/>
        <v>0</v>
      </c>
      <c r="EF8" s="16"/>
      <c r="EG8" s="26"/>
      <c r="EH8" s="26"/>
      <c r="EI8" s="4"/>
      <c r="EL8" s="24" t="s">
        <v>306</v>
      </c>
      <c r="EM8" s="24" t="s">
        <v>114</v>
      </c>
      <c r="EN8" s="24" t="s">
        <v>326</v>
      </c>
      <c r="EO8" s="24" t="s">
        <v>307</v>
      </c>
      <c r="EP8" s="24" t="s">
        <v>308</v>
      </c>
      <c r="EQ8" s="24" t="s">
        <v>309</v>
      </c>
      <c r="ER8" s="24" t="s">
        <v>307</v>
      </c>
      <c r="ES8" s="75" t="s">
        <v>308</v>
      </c>
      <c r="EU8" t="s">
        <v>14</v>
      </c>
      <c r="EV8" t="s">
        <v>310</v>
      </c>
      <c r="EW8" s="7" t="s">
        <v>231</v>
      </c>
      <c r="EX8" s="26"/>
      <c r="EY8" s="7"/>
      <c r="EZ8" s="81">
        <f t="shared" ref="EZ8:EZ20" si="22">IF(AND(B8 = "Bass",OR(E8="Large Twin", E8 = "Large Imperial")),1,0)</f>
        <v>0</v>
      </c>
      <c r="FA8" s="27"/>
      <c r="FB8" s="18"/>
      <c r="FC8">
        <v>1</v>
      </c>
      <c r="FD8" s="43">
        <f>B8</f>
        <v>0</v>
      </c>
      <c r="FE8" s="13" t="str">
        <f t="shared" ref="FE8:FE20" si="23">IF(FD8="Bass",INDEX($CW$2:$DQ$23,MATCH(C8,$CW$2:$CW$23,0),21),"")</f>
        <v/>
      </c>
      <c r="FF8" s="13" t="str">
        <f t="shared" ref="FF8:FF14" si="24">IF(B8="Bass",E8,"")</f>
        <v/>
      </c>
      <c r="FG8" s="13" t="str">
        <f>IF($G$30="Single","Single","Double")</f>
        <v>Double</v>
      </c>
      <c r="FM8" s="13">
        <f t="shared" ref="FM8:FM20" si="25">IF(B8="",0,FO8)</f>
        <v>0</v>
      </c>
      <c r="FN8" s="40">
        <v>8</v>
      </c>
      <c r="FO8" s="13">
        <f t="shared" ref="FO8:FO20" si="26">A8</f>
        <v>1</v>
      </c>
      <c r="FP8">
        <f t="shared" ref="FP8:FP20" si="27">B8</f>
        <v>0</v>
      </c>
      <c r="FQ8">
        <f t="shared" ref="FQ8:FQ20" si="28">C8</f>
        <v>0</v>
      </c>
      <c r="FR8" s="35">
        <f t="shared" ref="FR8:FR21" si="29">D8</f>
        <v>0</v>
      </c>
      <c r="FS8">
        <f t="shared" ref="FS8:FS20" si="30">E8</f>
        <v>0</v>
      </c>
      <c r="FT8" s="35">
        <f t="shared" ref="FT8:FT20" si="31">F8</f>
        <v>0</v>
      </c>
      <c r="FU8" s="36">
        <f t="shared" ref="FU8:FU20" si="32">G8</f>
        <v>0</v>
      </c>
      <c r="FV8" s="98" t="str">
        <f t="shared" ref="FV8:FV20" si="33">CONCATENATE(B8," ",E8)</f>
        <v xml:space="preserve"> </v>
      </c>
      <c r="FX8" s="44">
        <f t="shared" ref="FX8:FX20" ca="1" si="34">IF(C8="",0,IF(ISERROR(MATCH(C8,INDIRECT(CONCATENATE(INDEX($AE$3:$AF$7,MATCH($C$2,$AE$3:$AE$7,0),2),"_",B8,"_Size")),0))=FALSE,0,1))</f>
        <v>0</v>
      </c>
      <c r="FY8" s="44" t="str">
        <f t="shared" ref="FY8:FY20" ca="1" si="35">IF(E8="","", IF(COUNTIF(INDIRECT(INDEX($DF$2:$DG$74,MATCH(C8,$DF$2:$DF$74,0),2)),E8)&gt;0,0,1) )</f>
        <v/>
      </c>
      <c r="FZ8" s="44" t="str">
        <f t="shared" ref="FZ8:FZ20" ca="1" si="36">IF(G8="","", IF(COUNTIF( INDIRECT(GE8),G8)&gt;0,0,1))</f>
        <v/>
      </c>
      <c r="GA8" s="71" t="str">
        <f t="shared" ref="GA8:GA20" si="37">IF(AND($B8="Bass", OR(E8="Large Imperial",E8 = "Large Twin")),"CD_Bass_Mounts", IF(AND($B8="Bass",$E8="Mach Lugs"),"LL_Bass_Mounts", IF(B8="Bass","Bass_Mounts","")))</f>
        <v/>
      </c>
      <c r="GB8" s="71" t="str">
        <f t="shared" ref="GB8:GB20" si="38">IF(AND($B8="Floor", OR(E8="Large Imperial",E8 = "Large Twin",E8 = "Mach Lugs")),"LL_Floor_Mounts", IF(B8="Floor","Floor_Mounts",""))</f>
        <v/>
      </c>
      <c r="GC8" s="71" t="str">
        <f t="shared" ref="GC8:GC20" si="39">IF(B8="Tom",CONCATENATE(INDEX($DF$34:$DP$62, MATCH(C8,$DF$34:$DF$62,0),11),".", INDEX($DU$66:$DX$70,MATCH(E8,$DU$66:$DU$70,0), 3)),"")</f>
        <v/>
      </c>
      <c r="GD8" s="71" t="str">
        <f t="shared" ref="GD8:GD20" si="40">IF(B8="Snare",INDEX($DW$43:$DX$54,MATCH(C8, $DW$43:$DW$54,0),2),"")</f>
        <v/>
      </c>
      <c r="GE8" s="71" t="str">
        <f t="shared" ref="GE8:GE20" si="41">CONCATENATE(GA8,GB8,GC8,GD8)</f>
        <v/>
      </c>
      <c r="GF8" s="119" t="str">
        <f t="shared" ref="GF8:GF20" si="42">IF($C$2 = "Classic Maple", IF(AND($B8="Tom", OR($E8="Small Twin",$E8="Small Imperial",$E8="Mach Lugs")),"TT_Double", IF(AND($B8="Tom",OR($E8 ="Mini Classic",$E8 = "Large Classic")),"TT_Choice","")),"TT_Double")</f>
        <v/>
      </c>
      <c r="GG8" s="43" t="str">
        <f t="shared" ref="GG8:GG20" si="43">IF($C$2 = "Classic Maple", IF(AND($B8="Floor", OR($E8="Large Twin",$E8="Large Imperial",$E8="Mach Lugs",$G8="PM0046  Atlas Brkts/Legs")),"FT_Double", IF(AND($B8="Floor",OR($E8 ="Mini Classic",$E8 = "Large Classic")),"FT_Choice","")),"FT_Double")</f>
        <v/>
      </c>
      <c r="GH8" s="120" t="str">
        <f t="shared" ref="GH8:GH20" si="44">IF($C$2 = "Classic Maple", IF(AND($B8="Bass", OR($E8="Large Twin",$E8="Large Imperial",$E8="Mach Lugs",$G$24 = "Atlas Anchor")),"BD_Double", IF(AND($B8="Bass",OR($E8 ="Mini Classic",$E8 = "Large Classic")),"BD_Choice","")),"BD_Double")</f>
        <v/>
      </c>
      <c r="GI8" s="43"/>
      <c r="GJ8" s="43"/>
      <c r="GK8" s="43"/>
      <c r="GL8" s="43"/>
      <c r="GM8" s="43"/>
      <c r="GV8" s="58" t="s">
        <v>74</v>
      </c>
      <c r="GW8" s="89" t="str">
        <f>IF(B8="","",$B8)</f>
        <v/>
      </c>
      <c r="GX8" s="89" t="str">
        <f>IF(B9="","",$B9)</f>
        <v/>
      </c>
      <c r="GY8" s="89" t="str">
        <f>IF(B10="","",B10)</f>
        <v/>
      </c>
      <c r="GZ8" s="89" t="str">
        <f>IF(B11="","",B11)</f>
        <v/>
      </c>
      <c r="HA8" s="89" t="str">
        <f>IF(B12="","",B12)</f>
        <v/>
      </c>
      <c r="HB8" s="89" t="str">
        <f>IF(B13="","",B13)</f>
        <v/>
      </c>
      <c r="HC8" s="89" t="str">
        <f>IF(B14="","",B14)</f>
        <v/>
      </c>
      <c r="HD8" s="64" t="str">
        <f>IF(B15="","",B15)</f>
        <v/>
      </c>
      <c r="HE8" s="64" t="str">
        <f>IF(B16="","",B16)</f>
        <v/>
      </c>
      <c r="HF8" s="64" t="str">
        <f>IF(B17="","",B17)</f>
        <v/>
      </c>
      <c r="HG8" s="64" t="str">
        <f>IF(B18="","",B18)</f>
        <v/>
      </c>
      <c r="HH8" s="64" t="str">
        <f>IF(B19="","",B19)</f>
        <v/>
      </c>
      <c r="HI8" s="64" t="str">
        <f>IF(B20="","",B20)</f>
        <v/>
      </c>
    </row>
    <row r="9" spans="1:218" ht="15.6" x14ac:dyDescent="0.3">
      <c r="A9" s="138">
        <v>1</v>
      </c>
      <c r="B9" s="139"/>
      <c r="C9" s="139"/>
      <c r="D9" s="184"/>
      <c r="E9" s="139"/>
      <c r="F9" s="184"/>
      <c r="G9" s="140"/>
      <c r="H9" s="71" t="str">
        <f t="shared" si="16"/>
        <v/>
      </c>
      <c r="I9" s="184"/>
      <c r="J9" s="184"/>
      <c r="L9" s="184"/>
      <c r="M9" s="185"/>
      <c r="P9" s="195">
        <f t="shared" si="17"/>
        <v>0</v>
      </c>
      <c r="Q9" s="195">
        <f>IFERROR(INDEX($CW:$DK,MATCH($AA9,$CW:$CW,0),MATCH($L$1,$CW$105:$DK$105,0)),0)</f>
        <v>0</v>
      </c>
      <c r="R9" s="195">
        <f t="shared" si="18"/>
        <v>0</v>
      </c>
      <c r="S9" s="189">
        <f>IF($B9=$S$7,SUM(#REF!),0)</f>
        <v>0</v>
      </c>
      <c r="T9" s="189">
        <f>IF($B9=$T$7,SUM(#REF!),0)</f>
        <v>0</v>
      </c>
      <c r="U9" s="189">
        <f>IF($B9=$U$7,SUM(#REF!),0)</f>
        <v>0</v>
      </c>
      <c r="V9" s="189">
        <f>IF($B9=$V$7, SUM(#REF!),0)</f>
        <v>0</v>
      </c>
      <c r="W9" s="189" t="e">
        <f t="shared" si="19"/>
        <v>#DIV/0!</v>
      </c>
      <c r="X9" s="44">
        <f t="shared" ca="1" si="20"/>
        <v>0</v>
      </c>
      <c r="Y9" s="13">
        <f ca="1">IF($X$5=9,0,1)</f>
        <v>1</v>
      </c>
      <c r="AA9" s="127" t="e">
        <f t="shared" si="21"/>
        <v>#N/A</v>
      </c>
      <c r="AC9" t="s">
        <v>46</v>
      </c>
      <c r="AD9" s="13" t="s">
        <v>311</v>
      </c>
      <c r="AE9" s="2" t="s">
        <v>74</v>
      </c>
      <c r="AF9" s="2"/>
      <c r="AG9" s="56" t="s">
        <v>351</v>
      </c>
      <c r="AH9" s="66" t="s">
        <v>113</v>
      </c>
      <c r="AI9" s="26" t="s">
        <v>114</v>
      </c>
      <c r="AJ9" s="104" t="s">
        <v>115</v>
      </c>
      <c r="AK9" s="105" t="s">
        <v>351</v>
      </c>
      <c r="AL9" s="6"/>
      <c r="AM9" s="54" t="s">
        <v>313</v>
      </c>
      <c r="AN9" s="66">
        <f>CT29</f>
        <v>0</v>
      </c>
      <c r="AO9" s="66">
        <f>CT30</f>
        <v>0</v>
      </c>
      <c r="AP9" s="66">
        <f>CT31</f>
        <v>0</v>
      </c>
      <c r="AQ9" s="66">
        <f>CT32</f>
        <v>0</v>
      </c>
      <c r="AR9" s="56" t="s">
        <v>117</v>
      </c>
      <c r="AT9" s="90" t="s">
        <v>297</v>
      </c>
      <c r="AU9" s="15">
        <f t="shared" si="12"/>
        <v>9999</v>
      </c>
      <c r="AV9" s="15">
        <f t="shared" si="8"/>
        <v>9999</v>
      </c>
      <c r="AW9" s="15">
        <f t="shared" si="8"/>
        <v>9999</v>
      </c>
      <c r="AX9" s="15">
        <f t="shared" si="8"/>
        <v>9999</v>
      </c>
      <c r="AY9" s="15">
        <f t="shared" si="8"/>
        <v>9999</v>
      </c>
      <c r="AZ9" s="15">
        <f t="shared" si="8"/>
        <v>9999</v>
      </c>
      <c r="BA9" s="15">
        <f t="shared" si="8"/>
        <v>9999</v>
      </c>
      <c r="BB9" s="15">
        <f t="shared" si="8"/>
        <v>9999</v>
      </c>
      <c r="BC9" s="15">
        <f t="shared" si="8"/>
        <v>9999</v>
      </c>
      <c r="BD9" s="15">
        <f t="shared" si="8"/>
        <v>9999</v>
      </c>
      <c r="BE9" s="15">
        <f t="shared" si="8"/>
        <v>9999</v>
      </c>
      <c r="BF9" s="15">
        <f t="shared" si="8"/>
        <v>9999</v>
      </c>
      <c r="BG9" s="56"/>
      <c r="BH9" s="56"/>
      <c r="BI9" s="1" t="s">
        <v>217</v>
      </c>
      <c r="BJ9" s="1" t="s">
        <v>351</v>
      </c>
      <c r="BK9" s="1" t="s">
        <v>333</v>
      </c>
      <c r="BL9" s="4" t="s">
        <v>315</v>
      </c>
      <c r="BM9" s="1" t="s">
        <v>314</v>
      </c>
      <c r="BP9" s="4" t="s">
        <v>316</v>
      </c>
      <c r="BQ9" s="4"/>
      <c r="BR9" s="6" t="str">
        <f t="shared" si="9"/>
        <v>Classic Maple 18x20 Bass Drum</v>
      </c>
      <c r="BS9" s="4" t="s">
        <v>316</v>
      </c>
      <c r="BT9" s="71"/>
      <c r="BV9" s="6" t="str">
        <f t="shared" si="13"/>
        <v>Legacy Maple 18x20 Bass Drum</v>
      </c>
      <c r="BW9" s="4" t="s">
        <v>316</v>
      </c>
      <c r="BX9" s="67"/>
      <c r="BZ9" s="6" t="str">
        <f t="shared" si="10"/>
        <v>Legacy Mahogany 18x20 Bass Drum</v>
      </c>
      <c r="CA9" s="4" t="s">
        <v>316</v>
      </c>
      <c r="CB9" s="67"/>
      <c r="CC9" s="9"/>
      <c r="CD9" s="6" t="str">
        <f t="shared" si="14"/>
        <v>Legacy Exotic 18x20 Bass Drum</v>
      </c>
      <c r="CE9" s="4" t="s">
        <v>316</v>
      </c>
      <c r="CF9" s="70"/>
      <c r="CG9" s="23" t="s">
        <v>317</v>
      </c>
      <c r="CH9" s="4" t="s">
        <v>316</v>
      </c>
      <c r="CI9" s="70"/>
      <c r="CJ9" s="4" t="s">
        <v>316</v>
      </c>
      <c r="CK9" s="90" t="s">
        <v>317</v>
      </c>
      <c r="CL9" s="157"/>
      <c r="CM9" s="157"/>
      <c r="CN9" s="157"/>
      <c r="CO9" s="157"/>
      <c r="CP9" s="157"/>
      <c r="CQ9" s="157"/>
      <c r="CR9" s="70"/>
      <c r="CS9" s="14" t="s">
        <v>318</v>
      </c>
      <c r="CT9" s="157"/>
      <c r="CU9" s="225" t="e">
        <f t="shared" si="1"/>
        <v>#N/A</v>
      </c>
      <c r="CV9" s="70"/>
      <c r="CW9" s="4" t="str">
        <f t="shared" si="2"/>
        <v>18x20 Bass Drum</v>
      </c>
      <c r="CX9" s="93" t="s">
        <v>319</v>
      </c>
      <c r="CY9" s="93" t="s">
        <v>320</v>
      </c>
      <c r="CZ9" s="93" t="s">
        <v>321</v>
      </c>
      <c r="DA9" s="93" t="s">
        <v>322</v>
      </c>
      <c r="DB9" s="93" t="s">
        <v>323</v>
      </c>
      <c r="DC9" s="70"/>
      <c r="DD9" s="13" t="s">
        <v>52</v>
      </c>
      <c r="DE9" s="16" t="str">
        <f t="shared" si="3"/>
        <v>Bass.14x20 Bass Drum</v>
      </c>
      <c r="DF9" s="4" t="s">
        <v>255</v>
      </c>
      <c r="DG9" s="69" t="str">
        <f t="shared" si="4"/>
        <v>MLLCLLLILT</v>
      </c>
      <c r="DH9" s="13" t="s">
        <v>78</v>
      </c>
      <c r="DI9" s="13" t="s">
        <v>79</v>
      </c>
      <c r="DJ9" s="13" t="s">
        <v>69</v>
      </c>
      <c r="DK9" s="13" t="s">
        <v>80</v>
      </c>
      <c r="DL9" s="13" t="s">
        <v>81</v>
      </c>
      <c r="DM9" s="13"/>
      <c r="DN9" s="13"/>
      <c r="DO9" s="13"/>
      <c r="DP9" s="13">
        <f t="shared" si="5"/>
        <v>0</v>
      </c>
      <c r="DQ9" s="25" t="s">
        <v>140</v>
      </c>
      <c r="DR9" s="13"/>
      <c r="DT9" t="s">
        <v>324</v>
      </c>
      <c r="DU9" s="251" t="e">
        <f>CU124</f>
        <v>#N/A</v>
      </c>
      <c r="DV9" s="66"/>
      <c r="DW9" s="71" t="s">
        <v>169</v>
      </c>
      <c r="DX9" s="13">
        <f t="shared" si="11"/>
        <v>0</v>
      </c>
      <c r="DZ9" t="str">
        <f>IF(FG14=1, "LAC2983MT CHROME Atlas Arch",  "LAC2983MT Atlas Arch Single")</f>
        <v>LAC2983MT Atlas Arch Single</v>
      </c>
      <c r="EA9" s="66">
        <f t="shared" si="6"/>
        <v>0</v>
      </c>
      <c r="EB9" s="71" t="s">
        <v>325</v>
      </c>
      <c r="EC9" s="13">
        <v>12</v>
      </c>
      <c r="ED9" s="13"/>
      <c r="EE9" s="13">
        <f t="shared" si="7"/>
        <v>0</v>
      </c>
      <c r="EF9" s="16"/>
      <c r="EG9" s="26"/>
      <c r="EH9" s="26"/>
      <c r="EI9" s="24"/>
      <c r="EK9" s="24"/>
      <c r="EL9" s="24" t="s">
        <v>326</v>
      </c>
      <c r="EM9" s="24" t="s">
        <v>326</v>
      </c>
      <c r="EN9" s="24" t="s">
        <v>307</v>
      </c>
      <c r="EO9" s="24"/>
      <c r="EP9" s="24" t="s">
        <v>309</v>
      </c>
      <c r="EQ9" s="24"/>
      <c r="ER9" s="24" t="s">
        <v>308</v>
      </c>
      <c r="ES9" s="24"/>
      <c r="ET9" s="4"/>
      <c r="EU9" s="4" t="s">
        <v>15</v>
      </c>
      <c r="EV9" t="s">
        <v>327</v>
      </c>
      <c r="EW9" s="7" t="s">
        <v>203</v>
      </c>
      <c r="EX9" s="26"/>
      <c r="EY9" s="7"/>
      <c r="EZ9" s="81">
        <f t="shared" si="22"/>
        <v>0</v>
      </c>
      <c r="FA9" s="27"/>
      <c r="FB9" s="18"/>
      <c r="FC9">
        <v>2</v>
      </c>
      <c r="FD9" s="43">
        <f t="shared" ref="FD9:FD20" si="45">B9</f>
        <v>0</v>
      </c>
      <c r="FE9" s="13" t="str">
        <f t="shared" si="23"/>
        <v/>
      </c>
      <c r="FF9" s="13" t="str">
        <f t="shared" si="24"/>
        <v/>
      </c>
      <c r="FG9" s="13" t="str">
        <f t="shared" ref="FG9:FG20" si="46">IF(G31="Single","Single","Double")</f>
        <v>Double</v>
      </c>
      <c r="FM9" s="13">
        <f t="shared" si="25"/>
        <v>0</v>
      </c>
      <c r="FN9" s="40">
        <v>9</v>
      </c>
      <c r="FO9" s="13">
        <f t="shared" si="26"/>
        <v>1</v>
      </c>
      <c r="FP9">
        <f t="shared" si="27"/>
        <v>0</v>
      </c>
      <c r="FQ9">
        <f t="shared" si="28"/>
        <v>0</v>
      </c>
      <c r="FR9" s="35">
        <f t="shared" si="29"/>
        <v>0</v>
      </c>
      <c r="FS9">
        <f t="shared" si="30"/>
        <v>0</v>
      </c>
      <c r="FT9" s="35">
        <f t="shared" si="31"/>
        <v>0</v>
      </c>
      <c r="FU9" s="36">
        <f t="shared" si="32"/>
        <v>0</v>
      </c>
      <c r="FV9" s="98" t="str">
        <f t="shared" si="33"/>
        <v xml:space="preserve"> </v>
      </c>
      <c r="FX9" s="44">
        <f t="shared" ca="1" si="34"/>
        <v>0</v>
      </c>
      <c r="FY9" s="44" t="str">
        <f t="shared" ca="1" si="35"/>
        <v/>
      </c>
      <c r="FZ9" s="44" t="str">
        <f t="shared" ca="1" si="36"/>
        <v/>
      </c>
      <c r="GA9" s="71" t="str">
        <f t="shared" si="37"/>
        <v/>
      </c>
      <c r="GB9" s="71" t="str">
        <f t="shared" si="38"/>
        <v/>
      </c>
      <c r="GC9" s="71" t="str">
        <f t="shared" si="39"/>
        <v/>
      </c>
      <c r="GD9" s="71" t="str">
        <f t="shared" si="40"/>
        <v/>
      </c>
      <c r="GE9" s="71" t="str">
        <f t="shared" si="41"/>
        <v/>
      </c>
      <c r="GF9" s="119" t="str">
        <f t="shared" si="42"/>
        <v/>
      </c>
      <c r="GG9" s="43" t="str">
        <f t="shared" si="43"/>
        <v/>
      </c>
      <c r="GH9" s="120" t="str">
        <f t="shared" si="44"/>
        <v/>
      </c>
      <c r="GI9" s="43"/>
      <c r="GJ9" s="4" t="s">
        <v>328</v>
      </c>
      <c r="GK9" s="43">
        <f t="shared" ref="GK9:GK18" si="47">COUNTIF($C$8:$C$20,GJ9)</f>
        <v>0</v>
      </c>
      <c r="GL9" s="43"/>
      <c r="GM9" s="43"/>
      <c r="GV9" s="58" t="s">
        <v>76</v>
      </c>
      <c r="GW9" s="126" t="str">
        <f>IF(C8="","", IF(AND($C$6="Size/Shell Error",D8=0), "Size/Shell Error",C8))</f>
        <v/>
      </c>
      <c r="GX9" s="126" t="str">
        <f>IF($C$9="","", IF(AND($C$6="Size/Shell Error",$D$9=0), "Size/Shell Error",$C$9))</f>
        <v/>
      </c>
      <c r="GY9" s="126" t="str">
        <f>IF($C$10="","", IF(AND($C$6="Size/Shell Error",$D$10=0), "Size/Shell Error",$C$10))</f>
        <v/>
      </c>
      <c r="GZ9" s="126" t="str">
        <f>IF($C$11="","", IF(AND($C$6="Size/Shell Error",$D$11=0), "Size/Shell Error",$C$11))</f>
        <v/>
      </c>
      <c r="HA9" s="126" t="str">
        <f>IF($C$12="","", IF(AND($C$6="Size/Shell Error",$D$12=0), "Size/Shell Error",$C$12))</f>
        <v/>
      </c>
      <c r="HB9" s="126" t="str">
        <f>IF($C$13="","", IF(AND($C$6="Size/Shell Error",$D$13=0), "Size/Shell Error",$C$13))</f>
        <v/>
      </c>
      <c r="HC9" s="126" t="str">
        <f>IF($C$14="","", IF(AND($C$6="Size/Shell Error",$D$14=0), "Size/Shell Error",$C$14))</f>
        <v/>
      </c>
      <c r="HD9" s="127" t="str">
        <f>IF($C$15="","", IF(AND($C$6="Size/Shell Error",$D$15=0), "Size/Shell Error",$C$15))</f>
        <v/>
      </c>
      <c r="HE9" s="127" t="str">
        <f>IF($C$16="","", IF(AND($C$6="Size/Shell Error",$D$16=0), "Size/Shell Error",$C$16))</f>
        <v/>
      </c>
      <c r="HF9" s="127" t="str">
        <f>IF($C$17="","", IF(AND($C$6="Size/Shell Error",$D$17=0), "Size/Shell Error",$C$17))</f>
        <v/>
      </c>
      <c r="HG9" s="127" t="str">
        <f>IF($C$18="","", IF(AND($C$6="Size/Shell Error",$D$18=0), "Size/Shell Error",$C$18))</f>
        <v/>
      </c>
      <c r="HH9" s="127" t="str">
        <f>IF($C$19="","", IF(AND($C$6="Size/Shell Error",$D$19=0), "Size/Shell Error",$C$19))</f>
        <v/>
      </c>
      <c r="HI9" s="127" t="str">
        <f>IF($C$20="","", IF(AND($C$6="Size/Shell Error",$D$20=0), "Size/Shell Error",$C$20))</f>
        <v/>
      </c>
    </row>
    <row r="10" spans="1:218" ht="15.6" x14ac:dyDescent="0.3">
      <c r="A10" s="138">
        <v>1</v>
      </c>
      <c r="B10" s="139"/>
      <c r="C10" s="139"/>
      <c r="D10" s="184"/>
      <c r="E10" s="139"/>
      <c r="F10" s="184"/>
      <c r="G10" s="140"/>
      <c r="H10" s="71" t="str">
        <f t="shared" si="16"/>
        <v/>
      </c>
      <c r="I10" s="184"/>
      <c r="J10" s="184"/>
      <c r="L10" s="184"/>
      <c r="M10" s="185"/>
      <c r="P10" s="195">
        <f t="shared" si="17"/>
        <v>0</v>
      </c>
      <c r="Q10" s="195">
        <f>IFERROR(INDEX($CW:$DK,MATCH($AA10,$CW:$CW,0),MATCH($L$1,$CW$105:$DK$105,0)),0)</f>
        <v>0</v>
      </c>
      <c r="R10" s="195">
        <f t="shared" si="18"/>
        <v>0</v>
      </c>
      <c r="S10" s="189">
        <f>IF($B10=$S$7,SUM(#REF!),0)</f>
        <v>0</v>
      </c>
      <c r="T10" s="189">
        <f>IF($B10=$T$7,SUM(#REF!),0)</f>
        <v>0</v>
      </c>
      <c r="U10" s="189">
        <f>IF($B10=$U$7,SUM(#REF!),0)</f>
        <v>0</v>
      </c>
      <c r="V10" s="189">
        <f>IF($B10=$V$7, SUM(#REF!),0)</f>
        <v>0</v>
      </c>
      <c r="W10" s="189" t="e">
        <f t="shared" si="19"/>
        <v>#DIV/0!</v>
      </c>
      <c r="X10" s="44">
        <f t="shared" ca="1" si="20"/>
        <v>0</v>
      </c>
      <c r="Y10" s="13">
        <f ca="1">IF($X$5=10,0,1)</f>
        <v>1</v>
      </c>
      <c r="AA10" s="127" t="e">
        <f t="shared" si="21"/>
        <v>#N/A</v>
      </c>
      <c r="AB10" s="13" t="s">
        <v>329</v>
      </c>
      <c r="AC10" t="s">
        <v>330</v>
      </c>
      <c r="AD10" s="13">
        <f>COUNTIF($B$8:$B$20,AE10)</f>
        <v>0</v>
      </c>
      <c r="AE10" t="s">
        <v>52</v>
      </c>
      <c r="AF10" t="s">
        <v>234</v>
      </c>
      <c r="AG10" s="56" t="s">
        <v>370</v>
      </c>
      <c r="AH10" s="66" t="s">
        <v>113</v>
      </c>
      <c r="AI10" s="26" t="s">
        <v>114</v>
      </c>
      <c r="AJ10" s="104" t="s">
        <v>115</v>
      </c>
      <c r="AK10" s="105" t="s">
        <v>370</v>
      </c>
      <c r="AL10" s="6"/>
      <c r="AM10" s="54" t="s">
        <v>332</v>
      </c>
      <c r="AN10" s="66">
        <f>CT34</f>
        <v>0</v>
      </c>
      <c r="AO10" s="66">
        <f>CT35</f>
        <v>0</v>
      </c>
      <c r="AP10" s="66">
        <f>CT36</f>
        <v>0</v>
      </c>
      <c r="AQ10" s="66">
        <f>CT37</f>
        <v>0</v>
      </c>
      <c r="AR10" s="56" t="s">
        <v>117</v>
      </c>
      <c r="AT10" s="90" t="s">
        <v>317</v>
      </c>
      <c r="AU10" s="15">
        <f t="shared" si="12"/>
        <v>9999</v>
      </c>
      <c r="AV10" s="15">
        <f t="shared" si="8"/>
        <v>9999</v>
      </c>
      <c r="AW10" s="15">
        <f t="shared" si="8"/>
        <v>9999</v>
      </c>
      <c r="AX10" s="15">
        <f t="shared" si="8"/>
        <v>9999</v>
      </c>
      <c r="AY10" s="15">
        <f t="shared" si="8"/>
        <v>9999</v>
      </c>
      <c r="AZ10" s="15">
        <f t="shared" si="8"/>
        <v>9999</v>
      </c>
      <c r="BA10" s="15">
        <f t="shared" si="8"/>
        <v>9999</v>
      </c>
      <c r="BB10" s="15">
        <f t="shared" si="8"/>
        <v>9999</v>
      </c>
      <c r="BC10" s="15">
        <f t="shared" si="8"/>
        <v>9999</v>
      </c>
      <c r="BD10" s="15">
        <f t="shared" si="8"/>
        <v>9999</v>
      </c>
      <c r="BE10" s="15">
        <f t="shared" si="8"/>
        <v>9999</v>
      </c>
      <c r="BF10" s="15">
        <f t="shared" si="8"/>
        <v>9999</v>
      </c>
      <c r="BG10" s="56"/>
      <c r="BH10" s="56"/>
      <c r="BI10" s="1" t="s">
        <v>253</v>
      </c>
      <c r="BJ10" s="1" t="s">
        <v>370</v>
      </c>
      <c r="BK10" s="1" t="s">
        <v>351</v>
      </c>
      <c r="BL10" s="4" t="s">
        <v>334</v>
      </c>
      <c r="BM10" s="1" t="s">
        <v>333</v>
      </c>
      <c r="BP10" s="4" t="s">
        <v>194</v>
      </c>
      <c r="BQ10" s="4"/>
      <c r="BR10" s="6" t="str">
        <f t="shared" si="9"/>
        <v>Classic Maple 12x22 Bass Drum</v>
      </c>
      <c r="BS10" s="4" t="s">
        <v>194</v>
      </c>
      <c r="BT10" s="71"/>
      <c r="BV10" s="6" t="str">
        <f t="shared" si="13"/>
        <v>Legacy Maple 20x20 Bass Drum</v>
      </c>
      <c r="BW10" s="4" t="s">
        <v>335</v>
      </c>
      <c r="BZ10" s="6" t="str">
        <f t="shared" si="10"/>
        <v>Legacy Mahogany 20x20 Bass Drum</v>
      </c>
      <c r="CA10" s="4" t="s">
        <v>335</v>
      </c>
      <c r="CD10" s="6" t="str">
        <f t="shared" si="14"/>
        <v>Legacy Exotic 20x20 Bass Drum</v>
      </c>
      <c r="CE10" s="4" t="s">
        <v>335</v>
      </c>
      <c r="CF10" s="70"/>
      <c r="CG10" s="23" t="s">
        <v>336</v>
      </c>
      <c r="CH10" s="4" t="s">
        <v>194</v>
      </c>
      <c r="CI10" s="70"/>
      <c r="CJ10" t="s">
        <v>335</v>
      </c>
      <c r="CK10" s="90" t="s">
        <v>337</v>
      </c>
      <c r="CL10" s="157"/>
      <c r="CM10" s="157"/>
      <c r="CN10" s="157"/>
      <c r="CO10" s="157"/>
      <c r="CP10" s="157"/>
      <c r="CQ10" s="157"/>
      <c r="CR10" s="70"/>
      <c r="CS10" s="14" t="s">
        <v>338</v>
      </c>
      <c r="CT10" s="157"/>
      <c r="CU10" s="225" t="e">
        <f t="shared" si="1"/>
        <v>#N/A</v>
      </c>
      <c r="CV10" s="70"/>
      <c r="CW10" s="4" t="str">
        <f t="shared" si="2"/>
        <v>20x20 Bass Drum</v>
      </c>
      <c r="CX10" s="109" t="s">
        <v>339</v>
      </c>
      <c r="CY10" s="93" t="s">
        <v>340</v>
      </c>
      <c r="CZ10" s="93" t="s">
        <v>341</v>
      </c>
      <c r="DA10" s="93" t="s">
        <v>342</v>
      </c>
      <c r="DB10" s="109" t="e">
        <v>#N/A</v>
      </c>
      <c r="DC10" s="70"/>
      <c r="DD10" s="13" t="s">
        <v>52</v>
      </c>
      <c r="DE10" s="16" t="str">
        <f t="shared" si="3"/>
        <v>Bass.14x22 Bass Drum</v>
      </c>
      <c r="DF10" s="4" t="s">
        <v>343</v>
      </c>
      <c r="DG10" s="69" t="str">
        <f t="shared" si="4"/>
        <v>MLLCLLLILT</v>
      </c>
      <c r="DH10" s="13" t="s">
        <v>78</v>
      </c>
      <c r="DI10" s="13" t="s">
        <v>79</v>
      </c>
      <c r="DJ10" s="13" t="s">
        <v>69</v>
      </c>
      <c r="DK10" s="13" t="s">
        <v>80</v>
      </c>
      <c r="DL10" s="13" t="s">
        <v>81</v>
      </c>
      <c r="DM10" s="13"/>
      <c r="DN10" s="13"/>
      <c r="DO10" s="13"/>
      <c r="DP10" s="13">
        <f t="shared" si="5"/>
        <v>0</v>
      </c>
      <c r="DQ10" s="25" t="s">
        <v>140</v>
      </c>
      <c r="DR10" s="13"/>
      <c r="DT10" s="197" t="s">
        <v>344</v>
      </c>
      <c r="DU10" s="251" t="e">
        <f>CU138</f>
        <v>#N/A</v>
      </c>
      <c r="DV10" s="66"/>
      <c r="DW10" s="71" t="s">
        <v>196</v>
      </c>
      <c r="DX10" s="13">
        <f t="shared" si="11"/>
        <v>0</v>
      </c>
      <c r="DZ10" s="110" t="str">
        <f>IF(FG21=1, "P7184A CHROME Elite Casting", "P7184A Elite Bass Casting")</f>
        <v>P7184A Elite Bass Casting</v>
      </c>
      <c r="EA10" s="66">
        <f t="shared" si="6"/>
        <v>0</v>
      </c>
      <c r="EB10" s="71" t="s">
        <v>345</v>
      </c>
      <c r="EC10" s="13">
        <v>0</v>
      </c>
      <c r="ED10" s="13"/>
      <c r="EE10" s="13">
        <f t="shared" si="7"/>
        <v>0</v>
      </c>
      <c r="EF10" s="16" t="s">
        <v>346</v>
      </c>
      <c r="EG10" s="26"/>
      <c r="EH10" s="26"/>
      <c r="EI10" s="24"/>
      <c r="EJ10" s="24"/>
      <c r="EK10" s="24"/>
      <c r="EL10" s="24" t="s">
        <v>307</v>
      </c>
      <c r="EM10" s="24" t="s">
        <v>307</v>
      </c>
      <c r="EN10" s="24" t="s">
        <v>364</v>
      </c>
      <c r="EO10" s="24"/>
      <c r="EQ10" s="24"/>
      <c r="ER10" s="24"/>
      <c r="ES10" s="24"/>
      <c r="ET10" s="24"/>
      <c r="EU10" s="24"/>
      <c r="EV10" s="24"/>
      <c r="EX10" s="26"/>
      <c r="EZ10" s="81">
        <f t="shared" si="22"/>
        <v>0</v>
      </c>
      <c r="FA10" s="27"/>
      <c r="FB10" s="18"/>
      <c r="FC10">
        <v>3</v>
      </c>
      <c r="FD10" s="43">
        <f t="shared" si="45"/>
        <v>0</v>
      </c>
      <c r="FE10" s="13" t="str">
        <f t="shared" si="23"/>
        <v/>
      </c>
      <c r="FF10" s="13" t="str">
        <f t="shared" si="24"/>
        <v/>
      </c>
      <c r="FG10" s="13" t="str">
        <f>IF(G32="Single","Single","Double")</f>
        <v>Double</v>
      </c>
      <c r="FH10" s="203"/>
      <c r="FI10" s="203"/>
      <c r="FM10" s="13">
        <f t="shared" si="25"/>
        <v>0</v>
      </c>
      <c r="FN10" s="40">
        <v>10</v>
      </c>
      <c r="FO10" s="13">
        <f t="shared" si="26"/>
        <v>1</v>
      </c>
      <c r="FP10">
        <f t="shared" si="27"/>
        <v>0</v>
      </c>
      <c r="FQ10">
        <f t="shared" si="28"/>
        <v>0</v>
      </c>
      <c r="FR10" s="35">
        <f t="shared" si="29"/>
        <v>0</v>
      </c>
      <c r="FS10">
        <f t="shared" si="30"/>
        <v>0</v>
      </c>
      <c r="FT10" s="35">
        <f t="shared" si="31"/>
        <v>0</v>
      </c>
      <c r="FU10" s="36">
        <f t="shared" si="32"/>
        <v>0</v>
      </c>
      <c r="FV10" s="98" t="str">
        <f t="shared" si="33"/>
        <v xml:space="preserve"> </v>
      </c>
      <c r="FX10" s="44">
        <f t="shared" ca="1" si="34"/>
        <v>0</v>
      </c>
      <c r="FY10" s="44" t="str">
        <f t="shared" ca="1" si="35"/>
        <v/>
      </c>
      <c r="FZ10" s="44" t="str">
        <f t="shared" ca="1" si="36"/>
        <v/>
      </c>
      <c r="GA10" s="71" t="str">
        <f t="shared" si="37"/>
        <v/>
      </c>
      <c r="GB10" s="71" t="str">
        <f t="shared" si="38"/>
        <v/>
      </c>
      <c r="GC10" s="71" t="str">
        <f t="shared" si="39"/>
        <v/>
      </c>
      <c r="GD10" s="71" t="str">
        <f t="shared" si="40"/>
        <v/>
      </c>
      <c r="GE10" s="71" t="str">
        <f t="shared" si="41"/>
        <v/>
      </c>
      <c r="GF10" s="119" t="str">
        <f t="shared" si="42"/>
        <v/>
      </c>
      <c r="GG10" s="43" t="str">
        <f t="shared" si="43"/>
        <v/>
      </c>
      <c r="GH10" s="120" t="str">
        <f t="shared" si="44"/>
        <v/>
      </c>
      <c r="GI10" s="43"/>
      <c r="GJ10" s="4" t="s">
        <v>347</v>
      </c>
      <c r="GK10" s="43">
        <f t="shared" si="47"/>
        <v>0</v>
      </c>
      <c r="GL10" s="43"/>
      <c r="GM10" s="43"/>
      <c r="GV10" s="58" t="s">
        <v>37</v>
      </c>
      <c r="GW10" s="88" t="str">
        <f>IF($B$8="Snare",$EW$26, IF($B$8="Tom",$EW$24, IF($B$8="Floor",$EW$25, IF($B$8="Bass",$EW$23,""))))</f>
        <v/>
      </c>
      <c r="GX10" s="88" t="str">
        <f>IF($B$9="Snare",$EW$26, IF($B$9="Tom",$EW$24, IF($B$9="Floor",$EW$25, IF($B$9="Bass",$EW$23,""))))</f>
        <v/>
      </c>
      <c r="GY10" s="88" t="str">
        <f>IF($B$10="Snare",$EW$26, IF($B$10="Tom",$EW$24, IF($B$10="Floor",$EW$25, IF($B$10="Bass",$EW$23,""))))</f>
        <v/>
      </c>
      <c r="GZ10" s="88" t="str">
        <f>IF($B$11="Snare",$EW$26, IF($B$11="Tom",$EW$24, IF($B$11="Floor",$EW$25, IF($B$11="Bass",$EW$23,""))))</f>
        <v/>
      </c>
      <c r="HA10" s="88" t="str">
        <f>IF($B$12="Snare",$EW$26, IF($B$12="Tom",$EW$24, IF($B$12="Floor",$EW$25, IF($B$12="Bass",$EW$23,""))))</f>
        <v/>
      </c>
      <c r="HB10" s="88" t="str">
        <f>IF($B$13="Snare",$EW$26, IF($B$13="Tom",$EW$24, IF($B$13="Floor",$EW$25, IF($B$13="Bass",$EW$23,""))))</f>
        <v/>
      </c>
      <c r="HC10" s="88" t="str">
        <f>IF($B$14="Snare",$EW$26, IF($B$14="Tom",$EW$24, IF($B$14="Floor",$EW$25, IF($B$14="Bass",$EW$23,""))))</f>
        <v/>
      </c>
      <c r="HD10" s="62" t="str">
        <f>IF($B$15="Snare",$EW$26, IF($B$15="Tom",$EW$24, IF($B$15="Floor",$EW$25, IF($B$15="Bass",$EW$23,""))))</f>
        <v/>
      </c>
      <c r="HE10" s="62" t="str">
        <f>IF($B$16="Snare",$EW$26, IF($B$16="Tom",$EW$24, IF($B$16="Floor",$EW$25, IF($B$16="Bass",$EW$23,""))))</f>
        <v/>
      </c>
      <c r="HF10" s="62" t="str">
        <f>IF($B$17="Snare",$EW$26, IF($B$17="Tom",$EW$24, IF($B$17="Floor",$EW$25, IF($B$17="Bass",$EW$23,""))))</f>
        <v/>
      </c>
      <c r="HG10" s="62" t="str">
        <f>IF($B$18="Snare",$EW$26, IF($B$18="Tom",$EW$24, IF($B$18="Floor",$EW$25, IF($B$18="Bass",$EW$23,""))))</f>
        <v/>
      </c>
      <c r="HH10" s="62" t="str">
        <f>IF($B$19="Snare",$EW$26, IF($B$19="Tom",$EW$24, IF($B$19="Floor",$EW$25, IF($B$19="Bass",$EW$23,""))))</f>
        <v/>
      </c>
      <c r="HI10" s="62" t="str">
        <f>IF($B$20="Snare",$EW$26, IF($B$20="Tom",$EW$24, IF($B$20="Floor",$EW$25, IF($B$20="Bass",$EW$23,""))))</f>
        <v/>
      </c>
    </row>
    <row r="11" spans="1:218" ht="15.6" x14ac:dyDescent="0.3">
      <c r="A11" s="138">
        <v>1</v>
      </c>
      <c r="B11" s="139"/>
      <c r="C11" s="139"/>
      <c r="D11" s="184"/>
      <c r="E11" s="139"/>
      <c r="F11" s="184"/>
      <c r="G11" s="140"/>
      <c r="H11" s="71" t="str">
        <f t="shared" si="16"/>
        <v/>
      </c>
      <c r="I11" s="184"/>
      <c r="J11" s="184"/>
      <c r="L11" s="184"/>
      <c r="M11" s="185"/>
      <c r="P11" s="195">
        <f t="shared" si="17"/>
        <v>0</v>
      </c>
      <c r="Q11" s="195">
        <f t="shared" ref="Q11:Q20" si="48">IFERROR(INDEX($CW:$DK,MATCH($AA11,$CW:$CW,0),MATCH($L$1,$CW$105:$DK$105,0)),0)</f>
        <v>0</v>
      </c>
      <c r="R11" s="195">
        <f t="shared" si="18"/>
        <v>0</v>
      </c>
      <c r="S11" s="189">
        <f>IF($B11=$S$7,SUM(#REF!),0)</f>
        <v>0</v>
      </c>
      <c r="T11" s="189">
        <f>IF($B11=$T$7,SUM(#REF!),0)</f>
        <v>0</v>
      </c>
      <c r="U11" s="189">
        <f>IF($B11=$U$7,SUM(#REF!),0)</f>
        <v>0</v>
      </c>
      <c r="V11" s="189">
        <f>IF($B11=$V$7, SUM(#REF!),0)</f>
        <v>0</v>
      </c>
      <c r="W11" s="189" t="e">
        <f t="shared" si="19"/>
        <v>#DIV/0!</v>
      </c>
      <c r="X11" s="44">
        <f t="shared" ca="1" si="20"/>
        <v>0</v>
      </c>
      <c r="Y11" s="13">
        <f ca="1">IF($X$5=11,0,1)</f>
        <v>1</v>
      </c>
      <c r="AA11" s="127" t="e">
        <f t="shared" si="21"/>
        <v>#N/A</v>
      </c>
      <c r="AB11" s="13" t="s">
        <v>81</v>
      </c>
      <c r="AC11" t="s">
        <v>348</v>
      </c>
      <c r="AD11" s="13">
        <f>COUNTIF($B$8:$B$20,AE11)</f>
        <v>0</v>
      </c>
      <c r="AE11" t="s">
        <v>54</v>
      </c>
      <c r="AF11" t="s">
        <v>349</v>
      </c>
      <c r="AG11" s="56" t="s">
        <v>388</v>
      </c>
      <c r="AH11" s="66" t="s">
        <v>113</v>
      </c>
      <c r="AI11" s="26" t="s">
        <v>114</v>
      </c>
      <c r="AJ11" s="104" t="s">
        <v>115</v>
      </c>
      <c r="AK11" s="130" t="s">
        <v>388</v>
      </c>
      <c r="AL11" s="6"/>
      <c r="AM11" s="54" t="s">
        <v>350</v>
      </c>
      <c r="AN11" s="66">
        <f>CT38</f>
        <v>0</v>
      </c>
      <c r="AO11" s="66">
        <f>CT39</f>
        <v>0</v>
      </c>
      <c r="AP11" s="66">
        <f>CT40</f>
        <v>0</v>
      </c>
      <c r="AQ11" s="66">
        <f>CT41</f>
        <v>0</v>
      </c>
      <c r="AR11" s="56" t="s">
        <v>117</v>
      </c>
      <c r="AT11" s="90" t="s">
        <v>337</v>
      </c>
      <c r="AU11" s="15">
        <f t="shared" si="12"/>
        <v>9999</v>
      </c>
      <c r="AV11" s="15">
        <f t="shared" si="8"/>
        <v>9999</v>
      </c>
      <c r="AW11" s="15">
        <f t="shared" si="8"/>
        <v>9999</v>
      </c>
      <c r="AX11" s="15">
        <f t="shared" si="8"/>
        <v>9999</v>
      </c>
      <c r="AY11" s="15">
        <f t="shared" si="8"/>
        <v>9999</v>
      </c>
      <c r="AZ11" s="15">
        <f t="shared" si="8"/>
        <v>9999</v>
      </c>
      <c r="BA11" s="15">
        <f t="shared" si="8"/>
        <v>9999</v>
      </c>
      <c r="BB11" s="15">
        <f t="shared" si="8"/>
        <v>9999</v>
      </c>
      <c r="BC11" s="15">
        <f t="shared" si="8"/>
        <v>9999</v>
      </c>
      <c r="BD11" s="15">
        <f t="shared" si="8"/>
        <v>9999</v>
      </c>
      <c r="BE11" s="15">
        <f t="shared" si="8"/>
        <v>9999</v>
      </c>
      <c r="BF11" s="15">
        <f t="shared" si="8"/>
        <v>9999</v>
      </c>
      <c r="BG11" s="56"/>
      <c r="BH11" s="56"/>
      <c r="BI11" s="1" t="s">
        <v>369</v>
      </c>
      <c r="BJ11" s="1" t="s">
        <v>388</v>
      </c>
      <c r="BK11" s="1" t="s">
        <v>370</v>
      </c>
      <c r="BL11" s="4" t="s">
        <v>352</v>
      </c>
      <c r="BM11" s="1" t="s">
        <v>351</v>
      </c>
      <c r="BP11" s="4" t="s">
        <v>343</v>
      </c>
      <c r="BQ11" s="4"/>
      <c r="BR11" s="6" t="str">
        <f t="shared" si="9"/>
        <v>Classic Maple 14x22 Bass Drum</v>
      </c>
      <c r="BS11" s="4" t="s">
        <v>343</v>
      </c>
      <c r="BT11" s="71"/>
      <c r="BV11" s="6" t="str">
        <f t="shared" ref="BV11:BV23" si="49">BW$1&amp;" "&amp;BW11</f>
        <v>Legacy Maple 12x22 Bass Drum</v>
      </c>
      <c r="BW11" s="4" t="s">
        <v>194</v>
      </c>
      <c r="BX11" s="67"/>
      <c r="BZ11" s="6" t="str">
        <f t="shared" ref="BZ11:BZ23" si="50">CA$1&amp;" "&amp;CA11</f>
        <v>Legacy Mahogany 12x22 Bass Drum</v>
      </c>
      <c r="CA11" s="4" t="s">
        <v>194</v>
      </c>
      <c r="CB11" s="67"/>
      <c r="CC11" s="9"/>
      <c r="CD11" s="6" t="str">
        <f t="shared" ref="CD11:CD23" si="51">CE$1&amp;" "&amp;CE11</f>
        <v>Legacy Exotic 12x22 Bass Drum</v>
      </c>
      <c r="CE11" s="4" t="s">
        <v>194</v>
      </c>
      <c r="CF11" s="70"/>
      <c r="CG11" s="23" t="s">
        <v>353</v>
      </c>
      <c r="CH11" s="4" t="s">
        <v>343</v>
      </c>
      <c r="CI11" s="70"/>
      <c r="CJ11" s="4" t="s">
        <v>194</v>
      </c>
      <c r="CK11" s="90" t="s">
        <v>336</v>
      </c>
      <c r="CL11" s="157"/>
      <c r="CM11" s="157"/>
      <c r="CN11" s="157"/>
      <c r="CO11" s="157"/>
      <c r="CP11" s="157"/>
      <c r="CQ11" s="157"/>
      <c r="CR11" s="70"/>
      <c r="CS11" s="14" t="s">
        <v>354</v>
      </c>
      <c r="CT11" s="157"/>
      <c r="CU11" s="225" t="e">
        <f t="shared" si="1"/>
        <v>#N/A</v>
      </c>
      <c r="CV11" s="70"/>
      <c r="CW11" s="4" t="str">
        <f t="shared" si="2"/>
        <v>12x22 Bass Drum</v>
      </c>
      <c r="CX11" s="93" t="s">
        <v>355</v>
      </c>
      <c r="CY11" s="93" t="s">
        <v>356</v>
      </c>
      <c r="CZ11" s="93" t="s">
        <v>357</v>
      </c>
      <c r="DA11" s="93" t="s">
        <v>358</v>
      </c>
      <c r="DB11" s="93" t="s">
        <v>359</v>
      </c>
      <c r="DC11" s="70"/>
      <c r="DD11" s="13" t="s">
        <v>52</v>
      </c>
      <c r="DE11" s="16" t="str">
        <f t="shared" si="3"/>
        <v>Bass.14x24 Bass Drum</v>
      </c>
      <c r="DF11" s="4" t="s">
        <v>360</v>
      </c>
      <c r="DG11" s="69" t="str">
        <f t="shared" si="4"/>
        <v>MLLCLLLILT</v>
      </c>
      <c r="DH11" s="13" t="s">
        <v>78</v>
      </c>
      <c r="DI11" s="13" t="s">
        <v>79</v>
      </c>
      <c r="DJ11" s="13" t="s">
        <v>69</v>
      </c>
      <c r="DK11" s="13" t="s">
        <v>80</v>
      </c>
      <c r="DL11" s="13" t="s">
        <v>81</v>
      </c>
      <c r="DM11" s="13"/>
      <c r="DN11" s="13"/>
      <c r="DO11" s="13"/>
      <c r="DP11" s="13">
        <f t="shared" si="5"/>
        <v>0</v>
      </c>
      <c r="DQ11" s="25" t="s">
        <v>361</v>
      </c>
      <c r="DR11" s="13"/>
      <c r="DT11" t="s">
        <v>362</v>
      </c>
      <c r="DU11" s="251" t="e">
        <f>CU125</f>
        <v>#N/A</v>
      </c>
      <c r="DV11" s="66"/>
      <c r="DW11" s="71" t="s">
        <v>228</v>
      </c>
      <c r="DX11" s="13">
        <f t="shared" si="11"/>
        <v>0</v>
      </c>
      <c r="DZ11" s="110" t="str">
        <f>IF(FG21=1, "LR2991MT CHROME Elite Single", "LR2991MT Elite Single Tom Holder")</f>
        <v>LR2991MT Elite Single Tom Holder</v>
      </c>
      <c r="EA11" s="66">
        <f t="shared" si="6"/>
        <v>0</v>
      </c>
      <c r="EB11" s="71" t="s">
        <v>363</v>
      </c>
      <c r="EC11" s="13">
        <v>10</v>
      </c>
      <c r="ED11" s="13"/>
      <c r="EE11" s="13">
        <f t="shared" si="7"/>
        <v>0</v>
      </c>
      <c r="EF11" s="16" t="s">
        <v>346</v>
      </c>
      <c r="EG11" s="26"/>
      <c r="EH11" s="26"/>
      <c r="EI11" s="24"/>
      <c r="EJ11" s="24"/>
      <c r="EK11" s="24"/>
      <c r="EL11" s="24" t="s">
        <v>364</v>
      </c>
      <c r="EM11" s="24" t="s">
        <v>364</v>
      </c>
      <c r="EN11" s="24" t="s">
        <v>383</v>
      </c>
      <c r="EO11" s="24"/>
      <c r="EQ11" s="24"/>
      <c r="ER11" s="24"/>
      <c r="ES11" s="24"/>
      <c r="ET11" s="24"/>
      <c r="EU11" s="24"/>
      <c r="EV11" s="24"/>
      <c r="EX11" s="26"/>
      <c r="EZ11" s="81">
        <f t="shared" si="22"/>
        <v>0</v>
      </c>
      <c r="FA11" s="27"/>
      <c r="FB11" s="18"/>
      <c r="FC11">
        <v>4</v>
      </c>
      <c r="FD11" s="43">
        <f t="shared" si="45"/>
        <v>0</v>
      </c>
      <c r="FE11" s="13" t="str">
        <f t="shared" si="23"/>
        <v/>
      </c>
      <c r="FF11" s="13" t="str">
        <f t="shared" si="24"/>
        <v/>
      </c>
      <c r="FG11" s="13" t="str">
        <f>IF(G33="Single","Single","Double")</f>
        <v>Double</v>
      </c>
      <c r="FI11" s="99"/>
      <c r="FJ11" s="7"/>
      <c r="FM11" s="13">
        <f t="shared" si="25"/>
        <v>0</v>
      </c>
      <c r="FN11" s="40">
        <v>11</v>
      </c>
      <c r="FO11" s="13">
        <f t="shared" si="26"/>
        <v>1</v>
      </c>
      <c r="FP11">
        <f t="shared" si="27"/>
        <v>0</v>
      </c>
      <c r="FQ11">
        <f t="shared" si="28"/>
        <v>0</v>
      </c>
      <c r="FR11" s="35">
        <f t="shared" si="29"/>
        <v>0</v>
      </c>
      <c r="FS11">
        <f t="shared" si="30"/>
        <v>0</v>
      </c>
      <c r="FT11" s="35">
        <f t="shared" si="31"/>
        <v>0</v>
      </c>
      <c r="FU11" s="36">
        <f t="shared" si="32"/>
        <v>0</v>
      </c>
      <c r="FV11" s="98" t="str">
        <f t="shared" si="33"/>
        <v xml:space="preserve"> </v>
      </c>
      <c r="FX11" s="44">
        <f t="shared" ca="1" si="34"/>
        <v>0</v>
      </c>
      <c r="FY11" s="44" t="str">
        <f t="shared" ca="1" si="35"/>
        <v/>
      </c>
      <c r="FZ11" s="44" t="str">
        <f t="shared" ca="1" si="36"/>
        <v/>
      </c>
      <c r="GA11" s="71" t="str">
        <f t="shared" si="37"/>
        <v/>
      </c>
      <c r="GB11" s="71" t="str">
        <f t="shared" si="38"/>
        <v/>
      </c>
      <c r="GC11" s="71" t="str">
        <f t="shared" si="39"/>
        <v/>
      </c>
      <c r="GD11" s="71" t="str">
        <f t="shared" si="40"/>
        <v/>
      </c>
      <c r="GE11" s="71" t="str">
        <f t="shared" si="41"/>
        <v/>
      </c>
      <c r="GF11" s="119" t="str">
        <f t="shared" si="42"/>
        <v/>
      </c>
      <c r="GG11" s="43" t="str">
        <f t="shared" si="43"/>
        <v/>
      </c>
      <c r="GH11" s="120" t="str">
        <f t="shared" si="44"/>
        <v/>
      </c>
      <c r="GI11" s="43"/>
      <c r="GJ11" s="4" t="s">
        <v>365</v>
      </c>
      <c r="GK11" s="43">
        <f t="shared" si="47"/>
        <v>0</v>
      </c>
      <c r="GL11" s="43"/>
      <c r="GM11" s="43"/>
      <c r="GV11" s="58" t="s">
        <v>105</v>
      </c>
      <c r="GW11" s="89" t="str">
        <f>IF($C$8="","",$C$3)</f>
        <v/>
      </c>
      <c r="GX11" s="89" t="str">
        <f>IF($C$9="","",$C$3)</f>
        <v/>
      </c>
      <c r="GY11" s="89" t="str">
        <f>IF($C$10="","",$C$3)</f>
        <v/>
      </c>
      <c r="GZ11" s="89" t="str">
        <f>IF($C$11="","",$C$3)</f>
        <v/>
      </c>
      <c r="HA11" s="89" t="str">
        <f>IF($C$12="","",$C$3)</f>
        <v/>
      </c>
      <c r="HB11" s="89" t="str">
        <f>IF($C$13="","",$C$3)</f>
        <v/>
      </c>
      <c r="HC11" s="89" t="str">
        <f>IF($C$14="","",$C$3)</f>
        <v/>
      </c>
      <c r="HD11" s="64" t="str">
        <f>IF($C$15="","",$C$3)</f>
        <v/>
      </c>
      <c r="HE11" s="64" t="str">
        <f>IF($C$16="","",$C$3)</f>
        <v/>
      </c>
      <c r="HF11" s="64" t="str">
        <f>IF($C$17="","",$C$3)</f>
        <v/>
      </c>
      <c r="HG11" s="64" t="str">
        <f>IF($C$18="","",$C$3)</f>
        <v/>
      </c>
      <c r="HH11" s="64" t="str">
        <f>IF($C$19="","",$C$3)</f>
        <v/>
      </c>
      <c r="HI11" s="64" t="str">
        <f>IF($C$20="","",$C$3)</f>
        <v/>
      </c>
    </row>
    <row r="12" spans="1:218" ht="15.6" x14ac:dyDescent="0.3">
      <c r="A12" s="138">
        <v>1</v>
      </c>
      <c r="B12" s="139"/>
      <c r="C12" s="139"/>
      <c r="D12" s="184"/>
      <c r="E12" s="139"/>
      <c r="F12" s="184"/>
      <c r="G12" s="140"/>
      <c r="H12" s="71" t="str">
        <f t="shared" si="16"/>
        <v/>
      </c>
      <c r="I12" s="184"/>
      <c r="J12" s="184"/>
      <c r="L12" s="184"/>
      <c r="M12" s="185"/>
      <c r="P12" s="195">
        <f t="shared" si="17"/>
        <v>0</v>
      </c>
      <c r="Q12" s="195">
        <f t="shared" si="48"/>
        <v>0</v>
      </c>
      <c r="R12" s="195">
        <f t="shared" si="18"/>
        <v>0</v>
      </c>
      <c r="S12" s="189">
        <f>IF($B12=$S$7,SUM(#REF!),0)</f>
        <v>0</v>
      </c>
      <c r="T12" s="189">
        <f>IF($B12=$T$7,SUM(#REF!),0)</f>
        <v>0</v>
      </c>
      <c r="U12" s="189">
        <f>IF($B12=$U$7,SUM(#REF!),0)</f>
        <v>0</v>
      </c>
      <c r="V12" s="189">
        <f>IF($B12=$V$7, SUM(#REF!),0)</f>
        <v>0</v>
      </c>
      <c r="W12" s="189" t="e">
        <f t="shared" si="19"/>
        <v>#DIV/0!</v>
      </c>
      <c r="X12" s="44">
        <f t="shared" ca="1" si="20"/>
        <v>0</v>
      </c>
      <c r="Y12" s="13">
        <f ca="1">IF($X$5=12,0,1)</f>
        <v>1</v>
      </c>
      <c r="AA12" s="127" t="e">
        <f t="shared" si="21"/>
        <v>#N/A</v>
      </c>
      <c r="AB12" s="13" t="s">
        <v>366</v>
      </c>
      <c r="AC12" t="s">
        <v>367</v>
      </c>
      <c r="AD12" s="13">
        <f>COUNTIF($B$8:$B$20,AE12)</f>
        <v>0</v>
      </c>
      <c r="AE12" t="s">
        <v>53</v>
      </c>
      <c r="AF12" t="s">
        <v>238</v>
      </c>
      <c r="AG12" s="56" t="s">
        <v>422</v>
      </c>
      <c r="AH12" s="66" t="s">
        <v>113</v>
      </c>
      <c r="AI12" s="26" t="s">
        <v>114</v>
      </c>
      <c r="AJ12" s="104" t="s">
        <v>115</v>
      </c>
      <c r="AK12" s="105" t="s">
        <v>422</v>
      </c>
      <c r="AL12" s="6"/>
      <c r="AM12" s="152" t="s">
        <v>368</v>
      </c>
      <c r="AN12" s="108">
        <f>CT38</f>
        <v>0</v>
      </c>
      <c r="AO12" s="108">
        <f>CT39</f>
        <v>0</v>
      </c>
      <c r="AP12" s="108">
        <f>CT40</f>
        <v>0</v>
      </c>
      <c r="AQ12" s="108">
        <f>CT41</f>
        <v>0</v>
      </c>
      <c r="AR12" s="56" t="s">
        <v>215</v>
      </c>
      <c r="AT12" s="90" t="s">
        <v>336</v>
      </c>
      <c r="AU12" s="15">
        <f t="shared" si="12"/>
        <v>9999</v>
      </c>
      <c r="AV12" s="15">
        <f t="shared" si="8"/>
        <v>9999</v>
      </c>
      <c r="AW12" s="15">
        <f t="shared" si="8"/>
        <v>9999</v>
      </c>
      <c r="AX12" s="15">
        <f t="shared" si="8"/>
        <v>9999</v>
      </c>
      <c r="AY12" s="15">
        <f t="shared" si="8"/>
        <v>9999</v>
      </c>
      <c r="AZ12" s="15">
        <f t="shared" si="8"/>
        <v>9999</v>
      </c>
      <c r="BA12" s="15">
        <f t="shared" si="8"/>
        <v>9999</v>
      </c>
      <c r="BB12" s="15">
        <f t="shared" si="8"/>
        <v>9999</v>
      </c>
      <c r="BC12" s="15">
        <f t="shared" si="8"/>
        <v>9999</v>
      </c>
      <c r="BD12" s="15">
        <f t="shared" si="8"/>
        <v>9999</v>
      </c>
      <c r="BE12" s="15">
        <f t="shared" si="8"/>
        <v>9999</v>
      </c>
      <c r="BF12" s="15">
        <f t="shared" si="8"/>
        <v>9999</v>
      </c>
      <c r="BG12" s="56"/>
      <c r="BH12" s="56"/>
      <c r="BI12" s="1" t="s">
        <v>218</v>
      </c>
      <c r="BJ12" s="1" t="s">
        <v>407</v>
      </c>
      <c r="BK12" s="1" t="s">
        <v>388</v>
      </c>
      <c r="BL12" s="4" t="s">
        <v>371</v>
      </c>
      <c r="BM12" s="1" t="s">
        <v>370</v>
      </c>
      <c r="BP12" s="4" t="s">
        <v>372</v>
      </c>
      <c r="BQ12" s="4"/>
      <c r="BR12" s="6" t="str">
        <f t="shared" si="9"/>
        <v>Classic Maple 16x22 Bass Drum</v>
      </c>
      <c r="BS12" s="4" t="s">
        <v>372</v>
      </c>
      <c r="BT12" s="71"/>
      <c r="BV12" s="6" t="str">
        <f t="shared" si="49"/>
        <v>Legacy Maple 14x22 Bass Drum</v>
      </c>
      <c r="BW12" s="4" t="s">
        <v>343</v>
      </c>
      <c r="BX12" s="67"/>
      <c r="BZ12" s="6" t="str">
        <f t="shared" si="50"/>
        <v>Legacy Mahogany 14x22 Bass Drum</v>
      </c>
      <c r="CA12" s="4" t="s">
        <v>343</v>
      </c>
      <c r="CB12" s="67"/>
      <c r="CC12" s="9"/>
      <c r="CD12" s="6" t="str">
        <f t="shared" si="51"/>
        <v>Legacy Exotic 14x22 Bass Drum</v>
      </c>
      <c r="CE12" s="4" t="s">
        <v>343</v>
      </c>
      <c r="CF12" s="70"/>
      <c r="CG12" s="23" t="s">
        <v>373</v>
      </c>
      <c r="CH12" s="4" t="s">
        <v>372</v>
      </c>
      <c r="CI12" s="70"/>
      <c r="CJ12" s="4" t="s">
        <v>343</v>
      </c>
      <c r="CK12" s="90" t="s">
        <v>353</v>
      </c>
      <c r="CL12" s="157"/>
      <c r="CM12" s="157"/>
      <c r="CN12" s="157"/>
      <c r="CO12" s="157"/>
      <c r="CP12" s="157"/>
      <c r="CQ12" s="157"/>
      <c r="CR12" s="70"/>
      <c r="CS12" s="14" t="s">
        <v>374</v>
      </c>
      <c r="CT12" s="157"/>
      <c r="CU12" s="225" t="e">
        <f t="shared" si="1"/>
        <v>#N/A</v>
      </c>
      <c r="CV12" s="70"/>
      <c r="CW12" s="4" t="str">
        <f t="shared" ref="CW12:CW23" si="52">CJ12</f>
        <v>14x22 Bass Drum</v>
      </c>
      <c r="CX12" s="93" t="s">
        <v>375</v>
      </c>
      <c r="CY12" s="93" t="s">
        <v>376</v>
      </c>
      <c r="CZ12" s="93" t="s">
        <v>377</v>
      </c>
      <c r="DA12" s="93" t="s">
        <v>378</v>
      </c>
      <c r="DB12" s="93" t="s">
        <v>379</v>
      </c>
      <c r="DC12" s="70"/>
      <c r="DD12" s="13" t="s">
        <v>52</v>
      </c>
      <c r="DE12" s="16" t="str">
        <f t="shared" si="3"/>
        <v>Bass.14x26 Bass Drum</v>
      </c>
      <c r="DF12" s="4" t="s">
        <v>380</v>
      </c>
      <c r="DG12" s="69" t="str">
        <f t="shared" si="4"/>
        <v>MLLCLL</v>
      </c>
      <c r="DH12" s="13" t="s">
        <v>78</v>
      </c>
      <c r="DI12" s="13" t="s">
        <v>79</v>
      </c>
      <c r="DJ12" s="13" t="s">
        <v>69</v>
      </c>
      <c r="DM12" s="13"/>
      <c r="DN12" s="13"/>
      <c r="DO12" s="13"/>
      <c r="DP12" s="13">
        <f t="shared" si="5"/>
        <v>0</v>
      </c>
      <c r="DQ12" s="25" t="s">
        <v>361</v>
      </c>
      <c r="DR12" s="13"/>
      <c r="DT12" t="s">
        <v>381</v>
      </c>
      <c r="DU12" s="251" t="e">
        <f>CU126</f>
        <v>#N/A</v>
      </c>
      <c r="DV12" s="66"/>
      <c r="DW12" s="71" t="s">
        <v>265</v>
      </c>
      <c r="DX12" s="13">
        <f t="shared" si="11"/>
        <v>0</v>
      </c>
      <c r="DZ12" s="110" t="str">
        <f>IF(FG21=1, "LR2992MT CHROME Classic Double",  "LR2992MT Classic Double Tom Holder")</f>
        <v>LR2992MT Classic Double Tom Holder</v>
      </c>
      <c r="EA12" s="66">
        <f t="shared" si="6"/>
        <v>0</v>
      </c>
      <c r="EB12" s="71" t="s">
        <v>382</v>
      </c>
      <c r="EC12" s="13">
        <v>10</v>
      </c>
      <c r="ED12" s="13"/>
      <c r="EE12" s="13">
        <f t="shared" si="7"/>
        <v>0</v>
      </c>
      <c r="EF12" s="16"/>
      <c r="EG12" s="26"/>
      <c r="EH12" s="26"/>
      <c r="EI12" s="24"/>
      <c r="EJ12" s="24"/>
      <c r="EK12" s="24"/>
      <c r="EL12" s="24" t="s">
        <v>383</v>
      </c>
      <c r="EM12" s="24" t="s">
        <v>383</v>
      </c>
      <c r="EN12" s="24" t="s">
        <v>400</v>
      </c>
      <c r="EO12" s="24"/>
      <c r="EQ12" s="24"/>
      <c r="ER12" s="24"/>
      <c r="ES12" s="24"/>
      <c r="ET12" s="24"/>
      <c r="EU12" s="24"/>
      <c r="EV12" s="24"/>
      <c r="EX12" s="26"/>
      <c r="EZ12" s="81">
        <f t="shared" si="22"/>
        <v>0</v>
      </c>
      <c r="FA12" s="27"/>
      <c r="FB12" s="18"/>
      <c r="FC12">
        <v>5</v>
      </c>
      <c r="FD12" s="43">
        <f t="shared" si="45"/>
        <v>0</v>
      </c>
      <c r="FE12" s="13" t="str">
        <f t="shared" si="23"/>
        <v/>
      </c>
      <c r="FF12" s="13" t="str">
        <f t="shared" si="24"/>
        <v/>
      </c>
      <c r="FG12" s="13" t="str">
        <f t="shared" si="46"/>
        <v>Double</v>
      </c>
      <c r="FI12" s="99"/>
      <c r="FJ12" s="7"/>
      <c r="FL12" s="4"/>
      <c r="FM12" s="13">
        <f t="shared" si="25"/>
        <v>0</v>
      </c>
      <c r="FN12" s="40">
        <v>12</v>
      </c>
      <c r="FO12" s="13">
        <f t="shared" si="26"/>
        <v>1</v>
      </c>
      <c r="FP12">
        <f t="shared" si="27"/>
        <v>0</v>
      </c>
      <c r="FQ12">
        <f t="shared" si="28"/>
        <v>0</v>
      </c>
      <c r="FR12" s="35">
        <f t="shared" si="29"/>
        <v>0</v>
      </c>
      <c r="FS12">
        <f t="shared" si="30"/>
        <v>0</v>
      </c>
      <c r="FT12" s="35">
        <f t="shared" si="31"/>
        <v>0</v>
      </c>
      <c r="FU12" s="36">
        <f t="shared" si="32"/>
        <v>0</v>
      </c>
      <c r="FV12" s="98" t="str">
        <f t="shared" si="33"/>
        <v xml:space="preserve"> </v>
      </c>
      <c r="FX12" s="44">
        <f t="shared" ca="1" si="34"/>
        <v>0</v>
      </c>
      <c r="FY12" s="44" t="str">
        <f t="shared" ca="1" si="35"/>
        <v/>
      </c>
      <c r="FZ12" s="44" t="str">
        <f t="shared" ca="1" si="36"/>
        <v/>
      </c>
      <c r="GA12" s="71" t="str">
        <f t="shared" si="37"/>
        <v/>
      </c>
      <c r="GB12" s="71" t="str">
        <f t="shared" si="38"/>
        <v/>
      </c>
      <c r="GC12" s="71" t="str">
        <f t="shared" si="39"/>
        <v/>
      </c>
      <c r="GD12" s="71" t="str">
        <f t="shared" si="40"/>
        <v/>
      </c>
      <c r="GE12" s="71" t="str">
        <f t="shared" si="41"/>
        <v/>
      </c>
      <c r="GF12" s="119" t="str">
        <f t="shared" si="42"/>
        <v/>
      </c>
      <c r="GG12" s="43" t="str">
        <f t="shared" si="43"/>
        <v/>
      </c>
      <c r="GH12" s="120" t="str">
        <f t="shared" si="44"/>
        <v/>
      </c>
      <c r="GI12" s="43"/>
      <c r="GJ12" s="4" t="s">
        <v>384</v>
      </c>
      <c r="GK12" s="43">
        <f t="shared" si="47"/>
        <v>0</v>
      </c>
      <c r="GL12" s="43"/>
      <c r="GM12" s="43"/>
      <c r="GV12" s="58" t="s">
        <v>385</v>
      </c>
      <c r="GW12" s="88" t="str">
        <f>IF(AND($B8="Bass",$G$22 &lt;&gt;""), $G$22, IF($B8="Bass", $E$22,""))</f>
        <v/>
      </c>
      <c r="GX12" s="88" t="str">
        <f>IF(AND($B9="Bass",$G$22 &lt;&gt;""), $G$22, IF($B9="Bass", $E$22,""))</f>
        <v/>
      </c>
      <c r="GY12" s="88" t="str">
        <f>IF(AND($B10="Bass",$G$22 &lt;&gt;""), $G$22, IF($B10="Bass", $E$22,""))</f>
        <v/>
      </c>
      <c r="GZ12" s="88" t="str">
        <f>IF(AND($B11="Bass",$G$22 &lt;&gt;""), $G$22, IF($B11="Bass", $E$22,""))</f>
        <v/>
      </c>
      <c r="HA12" s="88" t="str">
        <f>IF(AND($B12="Bass",$G$22 &lt;&gt;""), $G$22, IF($B12="Bass", $E$22,""))</f>
        <v/>
      </c>
      <c r="HB12" s="88" t="str">
        <f>IF(AND($B13="Bass",$G$22 &lt;&gt;""), $G$22, IF($B13="Bass", $E$22,""))</f>
        <v/>
      </c>
      <c r="HC12" s="88" t="str">
        <f>IF(AND($B14="Bass",$G$22 &lt;&gt;""), $G$22, IF($B14="Bass", $E$22,""))</f>
        <v/>
      </c>
      <c r="HD12" s="62" t="str">
        <f>IF(AND($B15="Bass",$G$22 &lt;&gt;""), $G$22, IF($B15="Bass", $E$22,""))</f>
        <v/>
      </c>
      <c r="HE12" s="62" t="str">
        <f>IF(AND($B16="Bass",$G$22 &lt;&gt;""), $G$22, IF($B16="Bass", $E$22,""))</f>
        <v/>
      </c>
      <c r="HF12" s="62" t="str">
        <f>IF(AND($B17="Bass",$G$22 &lt;&gt;""), $G$22, IF($B17="Bass", $E$22,""))</f>
        <v/>
      </c>
      <c r="HG12" s="62" t="str">
        <f>IF(AND($B18="Bass",$G$22 &lt;&gt;""), $G$22, IF($B18="Bass", $E$22,""))</f>
        <v/>
      </c>
      <c r="HH12" s="62" t="str">
        <f>IF(AND($B19="Bass",$G$22 &lt;&gt;""), $G$22, IF($B19="Bass", $E$22,""))</f>
        <v/>
      </c>
      <c r="HI12" s="62" t="str">
        <f>IF(AND($B20="Bass",$G$22 &lt;&gt;""), $G$22, IF($B20="Bass", $E$22,""))</f>
        <v/>
      </c>
      <c r="HJ12" s="13"/>
    </row>
    <row r="13" spans="1:218" ht="15.6" x14ac:dyDescent="0.3">
      <c r="A13" s="138">
        <v>1</v>
      </c>
      <c r="B13" s="139"/>
      <c r="C13" s="139"/>
      <c r="D13" s="184"/>
      <c r="E13" s="139"/>
      <c r="F13" s="184"/>
      <c r="G13" s="140"/>
      <c r="H13" s="71" t="str">
        <f t="shared" si="16"/>
        <v/>
      </c>
      <c r="I13" s="184"/>
      <c r="J13" s="184"/>
      <c r="L13" s="184"/>
      <c r="M13" s="185"/>
      <c r="P13" s="195">
        <f t="shared" si="17"/>
        <v>0</v>
      </c>
      <c r="Q13" s="195">
        <f t="shared" si="48"/>
        <v>0</v>
      </c>
      <c r="R13" s="195">
        <f t="shared" si="18"/>
        <v>0</v>
      </c>
      <c r="S13" s="189">
        <f>IF($B13=$S$7,SUM(#REF!),0)</f>
        <v>0</v>
      </c>
      <c r="T13" s="189">
        <f>IF($B13=$T$7,SUM(#REF!),0)</f>
        <v>0</v>
      </c>
      <c r="U13" s="189">
        <f>IF($B13=$U$7,SUM(#REF!),0)</f>
        <v>0</v>
      </c>
      <c r="V13" s="189">
        <f>IF($B13=$V$7, SUM(#REF!),0)</f>
        <v>0</v>
      </c>
      <c r="W13" s="189" t="e">
        <f t="shared" si="19"/>
        <v>#DIV/0!</v>
      </c>
      <c r="X13" s="44">
        <f t="shared" ca="1" si="20"/>
        <v>0</v>
      </c>
      <c r="Y13" s="13">
        <f ca="1">IF($X$5=13,0,1)</f>
        <v>1</v>
      </c>
      <c r="AA13" s="127" t="e">
        <f t="shared" si="21"/>
        <v>#N/A</v>
      </c>
      <c r="AB13" s="13" t="s">
        <v>198</v>
      </c>
      <c r="AC13" t="s">
        <v>55</v>
      </c>
      <c r="AD13" s="13">
        <f>COUNTIF($B$8:$B$20,AE13)</f>
        <v>0</v>
      </c>
      <c r="AE13" t="s">
        <v>55</v>
      </c>
      <c r="AF13" t="s">
        <v>386</v>
      </c>
      <c r="AG13" s="56" t="s">
        <v>438</v>
      </c>
      <c r="AH13" s="66" t="s">
        <v>113</v>
      </c>
      <c r="AI13" s="26" t="s">
        <v>114</v>
      </c>
      <c r="AJ13" s="104" t="s">
        <v>115</v>
      </c>
      <c r="AK13" s="105" t="s">
        <v>438</v>
      </c>
      <c r="AL13" s="6"/>
      <c r="AM13" s="54" t="s">
        <v>387</v>
      </c>
      <c r="AN13" s="66">
        <f>CT43</f>
        <v>0</v>
      </c>
      <c r="AO13" s="66">
        <f>CT44</f>
        <v>0</v>
      </c>
      <c r="AP13" s="66">
        <f>CT45</f>
        <v>0</v>
      </c>
      <c r="AQ13" s="66">
        <f>CT46</f>
        <v>0</v>
      </c>
      <c r="AR13" s="56" t="s">
        <v>215</v>
      </c>
      <c r="AT13" s="90" t="s">
        <v>353</v>
      </c>
      <c r="AU13" s="15">
        <f t="shared" si="12"/>
        <v>9999</v>
      </c>
      <c r="AV13" s="15">
        <f t="shared" si="8"/>
        <v>9999</v>
      </c>
      <c r="AW13" s="15">
        <f t="shared" si="8"/>
        <v>9999</v>
      </c>
      <c r="AX13" s="15">
        <f t="shared" si="8"/>
        <v>9999</v>
      </c>
      <c r="AY13" s="15">
        <f t="shared" si="8"/>
        <v>9999</v>
      </c>
      <c r="AZ13" s="15">
        <f t="shared" si="8"/>
        <v>9999</v>
      </c>
      <c r="BA13" s="15">
        <f t="shared" si="8"/>
        <v>9999</v>
      </c>
      <c r="BB13" s="15">
        <f t="shared" si="8"/>
        <v>9999</v>
      </c>
      <c r="BC13" s="15">
        <f t="shared" si="8"/>
        <v>9999</v>
      </c>
      <c r="BD13" s="15">
        <f t="shared" si="8"/>
        <v>9999</v>
      </c>
      <c r="BE13" s="15">
        <f t="shared" si="8"/>
        <v>9999</v>
      </c>
      <c r="BF13" s="15">
        <f t="shared" si="8"/>
        <v>9999</v>
      </c>
      <c r="BG13" s="56"/>
      <c r="BH13" s="56"/>
      <c r="BI13" s="1" t="s">
        <v>254</v>
      </c>
      <c r="BJ13" s="1" t="s">
        <v>422</v>
      </c>
      <c r="BK13" s="1" t="s">
        <v>407</v>
      </c>
      <c r="BL13" s="4" t="s">
        <v>389</v>
      </c>
      <c r="BM13" s="1" t="s">
        <v>388</v>
      </c>
      <c r="BP13" s="4" t="s">
        <v>390</v>
      </c>
      <c r="BQ13" s="4"/>
      <c r="BR13" s="6" t="str">
        <f t="shared" si="9"/>
        <v>Classic Maple 18x22 Bass Drum</v>
      </c>
      <c r="BS13" s="4" t="s">
        <v>390</v>
      </c>
      <c r="BT13" s="71"/>
      <c r="BV13" s="6" t="str">
        <f t="shared" si="49"/>
        <v>Legacy Maple 16x22 Bass Drum</v>
      </c>
      <c r="BW13" s="4" t="s">
        <v>372</v>
      </c>
      <c r="BX13" s="67"/>
      <c r="BZ13" s="6" t="str">
        <f t="shared" si="50"/>
        <v>Legacy Mahogany 16x22 Bass Drum</v>
      </c>
      <c r="CA13" s="4" t="s">
        <v>372</v>
      </c>
      <c r="CB13" s="67"/>
      <c r="CC13" s="9"/>
      <c r="CD13" s="6" t="str">
        <f t="shared" si="51"/>
        <v>Legacy Exotic 16x22 Bass Drum</v>
      </c>
      <c r="CE13" s="4" t="s">
        <v>372</v>
      </c>
      <c r="CF13" s="70"/>
      <c r="CG13" s="23" t="s">
        <v>391</v>
      </c>
      <c r="CH13" s="4" t="s">
        <v>390</v>
      </c>
      <c r="CI13" s="70"/>
      <c r="CJ13" s="4" t="s">
        <v>372</v>
      </c>
      <c r="CK13" s="90" t="s">
        <v>373</v>
      </c>
      <c r="CL13" s="157"/>
      <c r="CM13" s="157"/>
      <c r="CN13" s="157"/>
      <c r="CO13" s="157"/>
      <c r="CP13" s="157"/>
      <c r="CQ13" s="157"/>
      <c r="CR13" s="70"/>
      <c r="CS13" s="14" t="s">
        <v>392</v>
      </c>
      <c r="CT13" s="157"/>
      <c r="CU13" s="225" t="e">
        <f t="shared" si="1"/>
        <v>#N/A</v>
      </c>
      <c r="CV13" s="70"/>
      <c r="CW13" s="4" t="str">
        <f t="shared" si="52"/>
        <v>16x22 Bass Drum</v>
      </c>
      <c r="CX13" s="93" t="s">
        <v>393</v>
      </c>
      <c r="CY13" s="93" t="s">
        <v>394</v>
      </c>
      <c r="CZ13" s="93" t="s">
        <v>395</v>
      </c>
      <c r="DA13" s="93" t="s">
        <v>396</v>
      </c>
      <c r="DB13" s="93" t="s">
        <v>397</v>
      </c>
      <c r="DC13" s="70"/>
      <c r="DD13" s="13" t="s">
        <v>52</v>
      </c>
      <c r="DE13" s="16" t="str">
        <f t="shared" si="3"/>
        <v>Bass.16x18 Bass Drum</v>
      </c>
      <c r="DF13" s="4" t="s">
        <v>186</v>
      </c>
      <c r="DG13" s="69" t="str">
        <f t="shared" si="4"/>
        <v>MLLCLL</v>
      </c>
      <c r="DH13" s="13" t="s">
        <v>78</v>
      </c>
      <c r="DI13" s="13" t="s">
        <v>79</v>
      </c>
      <c r="DJ13" s="13" t="s">
        <v>69</v>
      </c>
      <c r="DM13" s="13"/>
      <c r="DN13" s="13"/>
      <c r="DO13" s="13"/>
      <c r="DP13" s="13">
        <f t="shared" si="5"/>
        <v>0</v>
      </c>
      <c r="DQ13" s="25" t="s">
        <v>361</v>
      </c>
      <c r="DR13" s="13"/>
      <c r="DT13" t="s">
        <v>398</v>
      </c>
      <c r="DU13" s="251" t="e">
        <f>CU127</f>
        <v>#N/A</v>
      </c>
      <c r="DV13" s="66"/>
      <c r="DW13" s="71"/>
      <c r="DX13" s="13">
        <f t="shared" si="11"/>
        <v>0</v>
      </c>
      <c r="DZ13" s="111" t="str">
        <f>IF(FG17=1, "PM0062 CHROME Atlas Bracket",  "PM0062 Atlas Bass Casting")</f>
        <v>PM0062 Atlas Bass Casting</v>
      </c>
      <c r="EA13" s="66">
        <f t="shared" si="6"/>
        <v>0</v>
      </c>
      <c r="EB13" s="71" t="s">
        <v>399</v>
      </c>
      <c r="EC13" s="13">
        <v>0</v>
      </c>
      <c r="ED13" s="13"/>
      <c r="EE13" s="13">
        <f t="shared" si="7"/>
        <v>0</v>
      </c>
      <c r="EF13" s="16"/>
      <c r="EG13" s="26"/>
      <c r="EH13" s="26"/>
      <c r="EI13" s="24"/>
      <c r="EJ13" s="24"/>
      <c r="EK13" s="24"/>
      <c r="EL13" s="24" t="s">
        <v>309</v>
      </c>
      <c r="EM13" s="24" t="s">
        <v>309</v>
      </c>
      <c r="EN13" s="24"/>
      <c r="EO13" s="26" t="s">
        <v>401</v>
      </c>
      <c r="EP13" s="24"/>
      <c r="EQ13" s="26" t="s">
        <v>402</v>
      </c>
      <c r="ER13" s="24"/>
      <c r="ES13" s="24"/>
      <c r="ET13" s="24"/>
      <c r="EV13" s="24" t="s">
        <v>403</v>
      </c>
      <c r="EX13" s="26"/>
      <c r="EZ13" s="81">
        <f t="shared" si="22"/>
        <v>0</v>
      </c>
      <c r="FA13" s="27"/>
      <c r="FB13" s="18"/>
      <c r="FC13">
        <v>6</v>
      </c>
      <c r="FD13" s="43">
        <f t="shared" si="45"/>
        <v>0</v>
      </c>
      <c r="FE13" s="13" t="str">
        <f t="shared" si="23"/>
        <v/>
      </c>
      <c r="FF13" s="13" t="str">
        <f t="shared" si="24"/>
        <v/>
      </c>
      <c r="FG13" s="13" t="str">
        <f t="shared" si="46"/>
        <v>Double</v>
      </c>
      <c r="FI13" s="99"/>
      <c r="FJ13" s="7"/>
      <c r="FM13" s="13">
        <f t="shared" si="25"/>
        <v>0</v>
      </c>
      <c r="FN13" s="40">
        <v>13</v>
      </c>
      <c r="FO13" s="13">
        <f t="shared" si="26"/>
        <v>1</v>
      </c>
      <c r="FP13">
        <f t="shared" si="27"/>
        <v>0</v>
      </c>
      <c r="FQ13">
        <f t="shared" si="28"/>
        <v>0</v>
      </c>
      <c r="FR13" s="35">
        <f t="shared" si="29"/>
        <v>0</v>
      </c>
      <c r="FS13">
        <f t="shared" si="30"/>
        <v>0</v>
      </c>
      <c r="FT13" s="35">
        <f t="shared" si="31"/>
        <v>0</v>
      </c>
      <c r="FU13" s="36">
        <f t="shared" si="32"/>
        <v>0</v>
      </c>
      <c r="FV13" s="98" t="str">
        <f t="shared" si="33"/>
        <v xml:space="preserve"> </v>
      </c>
      <c r="FX13" s="44">
        <f t="shared" ca="1" si="34"/>
        <v>0</v>
      </c>
      <c r="FY13" s="44" t="str">
        <f t="shared" ca="1" si="35"/>
        <v/>
      </c>
      <c r="FZ13" s="44" t="str">
        <f t="shared" ca="1" si="36"/>
        <v/>
      </c>
      <c r="GA13" s="71" t="str">
        <f t="shared" si="37"/>
        <v/>
      </c>
      <c r="GB13" s="71" t="str">
        <f t="shared" si="38"/>
        <v/>
      </c>
      <c r="GC13" s="71" t="str">
        <f t="shared" si="39"/>
        <v/>
      </c>
      <c r="GD13" s="71" t="str">
        <f t="shared" si="40"/>
        <v/>
      </c>
      <c r="GE13" s="71" t="str">
        <f t="shared" si="41"/>
        <v/>
      </c>
      <c r="GF13" s="119" t="str">
        <f t="shared" si="42"/>
        <v/>
      </c>
      <c r="GG13" s="43" t="str">
        <f t="shared" si="43"/>
        <v/>
      </c>
      <c r="GH13" s="120" t="str">
        <f t="shared" si="44"/>
        <v/>
      </c>
      <c r="GI13" s="43"/>
      <c r="GJ13" s="4" t="s">
        <v>404</v>
      </c>
      <c r="GK13" s="43">
        <f t="shared" si="47"/>
        <v>0</v>
      </c>
      <c r="GL13" s="43"/>
      <c r="GM13" s="43"/>
      <c r="GV13" s="58" t="s">
        <v>405</v>
      </c>
      <c r="GW13" s="89" t="str">
        <f>IF(AND($B8="Bass",$G$23=""),$E$23,IF($B8="Bass",$G$23,""))</f>
        <v/>
      </c>
      <c r="GX13" s="89" t="str">
        <f>IF(AND($B9="Bass",$G$23=""),$E$23,IF($B9="Bass",$G$23,""))</f>
        <v/>
      </c>
      <c r="GY13" s="89" t="str">
        <f>IF(AND($B10="Bass",$G$23=""),$E$23,IF($B10="Bass",$G$23,""))</f>
        <v/>
      </c>
      <c r="GZ13" s="89" t="str">
        <f>IF(AND($B11="Bass",$G$23=""),$E$23,IF($B11="Bass",$G$23,""))</f>
        <v/>
      </c>
      <c r="HA13" s="89" t="str">
        <f>IF(AND($B12="Bass",$G$23=""),$E$23,IF($B12="Bass",$G$23,""))</f>
        <v/>
      </c>
      <c r="HB13" s="89" t="str">
        <f>IF(AND($B13="Bass",$G$23=""),$E$23,IF($B13="Bass",$G$23,""))</f>
        <v/>
      </c>
      <c r="HC13" s="89" t="str">
        <f>IF(AND($B14="Bass",$G$23=""),$E$23,IF($B148="Bass",$G$23,""))</f>
        <v/>
      </c>
      <c r="HD13" s="64" t="str">
        <f>IF(AND($B15="Bass",$G$23=""),$E$23,IF($B15="Bass",$G$23,""))</f>
        <v/>
      </c>
      <c r="HE13" s="64" t="str">
        <f>IF(AND($B16="Bass",$G$23=""),$E$23,IF($B16="Bass",$G$23,""))</f>
        <v/>
      </c>
      <c r="HF13" s="64" t="str">
        <f>IF(AND($B17="Bass",$G$23=""),$E$23,IF($B17="Bass",$G$23,""))</f>
        <v/>
      </c>
      <c r="HG13" s="64" t="str">
        <f>IF(AND($B18="Bass",$G$23=""),$E$23,IF($B18="Bass",$G$23,""))</f>
        <v/>
      </c>
      <c r="HH13" s="64" t="str">
        <f>IF(AND($B19="Bass",$G$23=""),$E$23,IF($B19="Bass",$G$23,""))</f>
        <v/>
      </c>
      <c r="HI13" s="64" t="str">
        <f>IF(AND($B20="Bass",$G$23=""),$E$23,IF($B20="Bass",$G$23,""))</f>
        <v/>
      </c>
      <c r="HJ13" s="13"/>
    </row>
    <row r="14" spans="1:218" ht="15.6" x14ac:dyDescent="0.3">
      <c r="A14" s="138">
        <v>1</v>
      </c>
      <c r="B14" s="139"/>
      <c r="C14" s="139"/>
      <c r="D14" s="184"/>
      <c r="E14" s="139"/>
      <c r="F14" s="184"/>
      <c r="G14" s="140"/>
      <c r="H14" s="71" t="str">
        <f t="shared" si="16"/>
        <v/>
      </c>
      <c r="I14" s="184"/>
      <c r="J14" s="184"/>
      <c r="L14" s="184"/>
      <c r="M14" s="185"/>
      <c r="P14" s="195">
        <f t="shared" si="17"/>
        <v>0</v>
      </c>
      <c r="Q14" s="195">
        <f t="shared" si="48"/>
        <v>0</v>
      </c>
      <c r="R14" s="195">
        <f t="shared" si="18"/>
        <v>0</v>
      </c>
      <c r="S14" s="189">
        <f>IF($B14=$S$7,SUM(#REF!),0)</f>
        <v>0</v>
      </c>
      <c r="T14" s="189">
        <f>IF($B14=$T$7,SUM(#REF!),0)</f>
        <v>0</v>
      </c>
      <c r="U14" s="189">
        <f>IF($B14=$U$7,SUM(#REF!),0)</f>
        <v>0</v>
      </c>
      <c r="V14" s="189">
        <f>IF($B14=$V$7, SUM(#REF!),0)</f>
        <v>0</v>
      </c>
      <c r="W14" s="189" t="e">
        <f t="shared" si="19"/>
        <v>#DIV/0!</v>
      </c>
      <c r="X14" s="44">
        <f t="shared" ca="1" si="20"/>
        <v>0</v>
      </c>
      <c r="Y14" s="13">
        <f ca="1">IF($X$5=14,0,1)</f>
        <v>1</v>
      </c>
      <c r="AA14" s="127" t="e">
        <f t="shared" si="21"/>
        <v>#N/A</v>
      </c>
      <c r="AG14" s="56" t="s">
        <v>455</v>
      </c>
      <c r="AH14" s="66" t="s">
        <v>113</v>
      </c>
      <c r="AI14" s="26" t="s">
        <v>114</v>
      </c>
      <c r="AJ14" s="104" t="s">
        <v>115</v>
      </c>
      <c r="AK14" s="105" t="s">
        <v>455</v>
      </c>
      <c r="AL14" s="6"/>
      <c r="AM14" s="54" t="s">
        <v>406</v>
      </c>
      <c r="AN14" s="66">
        <f>CT47</f>
        <v>0</v>
      </c>
      <c r="AO14" s="66">
        <f>CT48</f>
        <v>0</v>
      </c>
      <c r="AP14" s="66">
        <f>CT49</f>
        <v>0</v>
      </c>
      <c r="AQ14" s="66">
        <f>CT50</f>
        <v>0</v>
      </c>
      <c r="AR14" s="56" t="s">
        <v>215</v>
      </c>
      <c r="AT14" s="90" t="s">
        <v>373</v>
      </c>
      <c r="AU14" s="15">
        <f t="shared" si="12"/>
        <v>9999</v>
      </c>
      <c r="AV14" s="15">
        <f t="shared" si="8"/>
        <v>9999</v>
      </c>
      <c r="AW14" s="15">
        <f t="shared" si="8"/>
        <v>9999</v>
      </c>
      <c r="AX14" s="15">
        <f t="shared" si="8"/>
        <v>9999</v>
      </c>
      <c r="AY14" s="15">
        <f t="shared" si="8"/>
        <v>9999</v>
      </c>
      <c r="AZ14" s="15">
        <f t="shared" si="8"/>
        <v>9999</v>
      </c>
      <c r="BA14" s="15">
        <f t="shared" si="8"/>
        <v>9999</v>
      </c>
      <c r="BB14" s="15">
        <f t="shared" si="8"/>
        <v>9999</v>
      </c>
      <c r="BC14" s="15">
        <f t="shared" si="8"/>
        <v>9999</v>
      </c>
      <c r="BD14" s="15">
        <f t="shared" si="8"/>
        <v>9999</v>
      </c>
      <c r="BE14" s="15">
        <f t="shared" si="8"/>
        <v>9999</v>
      </c>
      <c r="BF14" s="15">
        <f t="shared" si="8"/>
        <v>9999</v>
      </c>
      <c r="BG14" s="56"/>
      <c r="BH14" s="56"/>
      <c r="BI14" s="1" t="s">
        <v>315</v>
      </c>
      <c r="BJ14" s="1" t="s">
        <v>438</v>
      </c>
      <c r="BK14" s="1" t="s">
        <v>422</v>
      </c>
      <c r="BL14" s="4" t="s">
        <v>408</v>
      </c>
      <c r="BM14" s="1" t="s">
        <v>407</v>
      </c>
      <c r="BP14" s="4" t="s">
        <v>409</v>
      </c>
      <c r="BQ14" s="4"/>
      <c r="BR14" s="6" t="str">
        <f t="shared" si="9"/>
        <v>Classic Maple 20x22 Bass Drum</v>
      </c>
      <c r="BS14" s="4" t="s">
        <v>409</v>
      </c>
      <c r="BT14" s="71"/>
      <c r="BV14" s="6" t="str">
        <f t="shared" si="49"/>
        <v>Legacy Maple 18x22 Bass Drum</v>
      </c>
      <c r="BW14" s="4" t="s">
        <v>390</v>
      </c>
      <c r="BX14" s="67"/>
      <c r="BZ14" s="6" t="str">
        <f t="shared" si="50"/>
        <v>Legacy Mahogany 18x22 Bass Drum</v>
      </c>
      <c r="CA14" s="4" t="s">
        <v>390</v>
      </c>
      <c r="CB14" s="67"/>
      <c r="CC14" s="9"/>
      <c r="CD14" s="6" t="str">
        <f t="shared" si="51"/>
        <v>Legacy Exotic 18x22 Bass Drum</v>
      </c>
      <c r="CE14" s="4" t="s">
        <v>390</v>
      </c>
      <c r="CF14" s="70"/>
      <c r="CG14" s="23" t="s">
        <v>410</v>
      </c>
      <c r="CH14" s="4" t="s">
        <v>409</v>
      </c>
      <c r="CI14" s="70"/>
      <c r="CJ14" s="4" t="s">
        <v>390</v>
      </c>
      <c r="CK14" s="90" t="s">
        <v>391</v>
      </c>
      <c r="CL14" s="157"/>
      <c r="CM14" s="157"/>
      <c r="CN14" s="157"/>
      <c r="CO14" s="157"/>
      <c r="CP14" s="157"/>
      <c r="CQ14" s="157"/>
      <c r="CR14" s="70"/>
      <c r="CS14" s="14" t="s">
        <v>411</v>
      </c>
      <c r="CT14" s="157"/>
      <c r="CU14" s="225" t="e">
        <f t="shared" si="1"/>
        <v>#N/A</v>
      </c>
      <c r="CV14" s="70"/>
      <c r="CW14" s="4" t="str">
        <f t="shared" si="52"/>
        <v>18x22 Bass Drum</v>
      </c>
      <c r="CX14" s="93" t="s">
        <v>412</v>
      </c>
      <c r="CY14" s="93" t="s">
        <v>413</v>
      </c>
      <c r="CZ14" s="93" t="s">
        <v>414</v>
      </c>
      <c r="DA14" s="93" t="s">
        <v>415</v>
      </c>
      <c r="DB14" s="93" t="s">
        <v>416</v>
      </c>
      <c r="DC14" s="70"/>
      <c r="DD14" s="13" t="s">
        <v>52</v>
      </c>
      <c r="DE14" s="16" t="str">
        <f t="shared" si="3"/>
        <v>Bass.16x20 Bass Drum</v>
      </c>
      <c r="DF14" s="4" t="s">
        <v>296</v>
      </c>
      <c r="DG14" s="69" t="str">
        <f t="shared" si="4"/>
        <v>MLLCLL</v>
      </c>
      <c r="DH14" s="13" t="s">
        <v>78</v>
      </c>
      <c r="DI14" s="13" t="s">
        <v>79</v>
      </c>
      <c r="DJ14" s="13" t="s">
        <v>69</v>
      </c>
      <c r="DM14" s="13"/>
      <c r="DN14" s="13"/>
      <c r="DO14" s="13"/>
      <c r="DP14" s="13">
        <f t="shared" si="5"/>
        <v>0</v>
      </c>
      <c r="DQ14" s="25" t="s">
        <v>361</v>
      </c>
      <c r="DR14" s="13"/>
      <c r="DT14" t="s">
        <v>417</v>
      </c>
      <c r="DU14" s="251" t="e">
        <f>CU128</f>
        <v>#N/A</v>
      </c>
      <c r="DV14" s="66"/>
      <c r="DW14" s="71" t="s">
        <v>169</v>
      </c>
      <c r="DX14" s="13">
        <f t="shared" si="11"/>
        <v>0</v>
      </c>
      <c r="EA14" s="66"/>
      <c r="EB14" s="71"/>
      <c r="EC14" s="13"/>
      <c r="ED14" s="13"/>
      <c r="EE14" s="13"/>
      <c r="EF14" s="16"/>
      <c r="EG14" s="26"/>
      <c r="EH14" s="26"/>
      <c r="EI14" s="24"/>
      <c r="EJ14" s="24"/>
      <c r="EK14" s="24"/>
      <c r="EL14" s="24" t="s">
        <v>418</v>
      </c>
      <c r="EM14" s="24" t="s">
        <v>418</v>
      </c>
      <c r="EN14" s="24"/>
      <c r="EO14" s="24" t="s">
        <v>154</v>
      </c>
      <c r="EP14" s="24"/>
      <c r="EQ14" s="24" t="s">
        <v>326</v>
      </c>
      <c r="ER14" s="24"/>
      <c r="ES14" s="24"/>
      <c r="ET14" s="24"/>
      <c r="EV14" s="14" t="s">
        <v>419</v>
      </c>
      <c r="EW14" s="24">
        <v>0</v>
      </c>
      <c r="EX14" s="26"/>
      <c r="EZ14" s="81">
        <f t="shared" si="22"/>
        <v>0</v>
      </c>
      <c r="FA14" s="27"/>
      <c r="FB14" s="18"/>
      <c r="FC14">
        <v>7</v>
      </c>
      <c r="FD14" s="43">
        <f t="shared" si="45"/>
        <v>0</v>
      </c>
      <c r="FE14" s="13" t="str">
        <f t="shared" si="23"/>
        <v/>
      </c>
      <c r="FF14" s="13" t="str">
        <f t="shared" si="24"/>
        <v/>
      </c>
      <c r="FG14" s="13" t="str">
        <f t="shared" si="46"/>
        <v>Double</v>
      </c>
      <c r="FI14" s="99"/>
      <c r="FJ14" s="7"/>
      <c r="FM14" s="13">
        <f t="shared" si="25"/>
        <v>0</v>
      </c>
      <c r="FN14" s="40">
        <v>14</v>
      </c>
      <c r="FO14" s="13">
        <f t="shared" si="26"/>
        <v>1</v>
      </c>
      <c r="FP14">
        <f t="shared" si="27"/>
        <v>0</v>
      </c>
      <c r="FQ14">
        <f t="shared" si="28"/>
        <v>0</v>
      </c>
      <c r="FR14" s="35">
        <f t="shared" si="29"/>
        <v>0</v>
      </c>
      <c r="FS14">
        <f t="shared" si="30"/>
        <v>0</v>
      </c>
      <c r="FT14" s="35">
        <f t="shared" si="31"/>
        <v>0</v>
      </c>
      <c r="FU14" s="36">
        <f t="shared" si="32"/>
        <v>0</v>
      </c>
      <c r="FV14" s="98" t="str">
        <f t="shared" si="33"/>
        <v xml:space="preserve"> </v>
      </c>
      <c r="FX14" s="44">
        <f t="shared" ca="1" si="34"/>
        <v>0</v>
      </c>
      <c r="FY14" s="44" t="str">
        <f t="shared" ca="1" si="35"/>
        <v/>
      </c>
      <c r="FZ14" s="44" t="str">
        <f t="shared" ca="1" si="36"/>
        <v/>
      </c>
      <c r="GA14" s="71" t="str">
        <f t="shared" si="37"/>
        <v/>
      </c>
      <c r="GB14" s="71" t="str">
        <f t="shared" si="38"/>
        <v/>
      </c>
      <c r="GC14" s="71" t="str">
        <f t="shared" si="39"/>
        <v/>
      </c>
      <c r="GD14" s="71" t="str">
        <f t="shared" si="40"/>
        <v/>
      </c>
      <c r="GE14" s="71" t="str">
        <f t="shared" si="41"/>
        <v/>
      </c>
      <c r="GF14" s="119" t="str">
        <f t="shared" si="42"/>
        <v/>
      </c>
      <c r="GG14" s="43" t="str">
        <f t="shared" si="43"/>
        <v/>
      </c>
      <c r="GH14" s="120" t="str">
        <f t="shared" si="44"/>
        <v/>
      </c>
      <c r="GI14" s="43"/>
      <c r="GJ14" s="4" t="s">
        <v>420</v>
      </c>
      <c r="GK14" s="43">
        <f t="shared" si="47"/>
        <v>0</v>
      </c>
      <c r="GL14" s="43"/>
      <c r="GM14" s="43"/>
      <c r="GV14" s="58" t="s">
        <v>28</v>
      </c>
      <c r="GW14" s="88" t="str">
        <f>IF($E8="","",$E8)</f>
        <v/>
      </c>
      <c r="GX14" s="88" t="str">
        <f>IF($E9="","",$E9)</f>
        <v/>
      </c>
      <c r="GY14" s="88" t="str">
        <f>IF($E10="","",$E10)</f>
        <v/>
      </c>
      <c r="GZ14" s="88" t="str">
        <f>IF($E11="","",$E11)</f>
        <v/>
      </c>
      <c r="HA14" s="88" t="str">
        <f>IF($E12="","",$E12)</f>
        <v/>
      </c>
      <c r="HB14" s="88" t="str">
        <f>IF($E13="","",$E13)</f>
        <v/>
      </c>
      <c r="HC14" s="88" t="str">
        <f>IF($E14="","",$E14)</f>
        <v/>
      </c>
      <c r="HD14" s="62" t="str">
        <f>IF($E15="","",$E15)</f>
        <v/>
      </c>
      <c r="HE14" s="62" t="str">
        <f>IF($E16="","",$E16)</f>
        <v/>
      </c>
      <c r="HF14" s="62" t="str">
        <f>IF($E17="","",$E17)</f>
        <v/>
      </c>
      <c r="HG14" s="62" t="str">
        <f>IF($E18="","",$E18)</f>
        <v/>
      </c>
      <c r="HH14" s="62" t="str">
        <f>IF($E19="","",$E19)</f>
        <v/>
      </c>
      <c r="HI14" s="62" t="str">
        <f>IF($E20="","",$E20)</f>
        <v/>
      </c>
    </row>
    <row r="15" spans="1:218" ht="15.6" x14ac:dyDescent="0.3">
      <c r="A15" s="138">
        <v>1</v>
      </c>
      <c r="B15" s="139"/>
      <c r="C15" s="139"/>
      <c r="D15" s="184"/>
      <c r="E15" s="139"/>
      <c r="F15" s="184"/>
      <c r="G15" s="140"/>
      <c r="H15" s="71" t="str">
        <f t="shared" si="16"/>
        <v/>
      </c>
      <c r="I15" s="184"/>
      <c r="J15" s="184"/>
      <c r="L15" s="184"/>
      <c r="M15" s="185"/>
      <c r="P15" s="195">
        <f t="shared" si="17"/>
        <v>0</v>
      </c>
      <c r="Q15" s="195">
        <f t="shared" si="48"/>
        <v>0</v>
      </c>
      <c r="R15" s="195">
        <f t="shared" si="18"/>
        <v>0</v>
      </c>
      <c r="S15" s="189">
        <f>IF($B15=$S$7,SUM(#REF!),0)</f>
        <v>0</v>
      </c>
      <c r="T15" s="189">
        <f>IF($B15=$T$7,SUM(#REF!),0)</f>
        <v>0</v>
      </c>
      <c r="U15" s="189">
        <f>IF($B15=$U$7,SUM(#REF!),0)</f>
        <v>0</v>
      </c>
      <c r="V15" s="189">
        <f>IF($B15=$V$7, SUM(#REF!),0)</f>
        <v>0</v>
      </c>
      <c r="W15" s="189" t="e">
        <f t="shared" si="19"/>
        <v>#DIV/0!</v>
      </c>
      <c r="X15" s="44">
        <f t="shared" ca="1" si="20"/>
        <v>0</v>
      </c>
      <c r="Y15" s="13">
        <f ca="1">IF($X$5=15,0,1)</f>
        <v>1</v>
      </c>
      <c r="AA15" s="127" t="e">
        <f t="shared" si="21"/>
        <v>#N/A</v>
      </c>
      <c r="AG15" s="56" t="s">
        <v>471</v>
      </c>
      <c r="AH15" s="66" t="s">
        <v>113</v>
      </c>
      <c r="AI15" s="26" t="s">
        <v>114</v>
      </c>
      <c r="AJ15" s="104" t="s">
        <v>115</v>
      </c>
      <c r="AK15" s="105" t="s">
        <v>471</v>
      </c>
      <c r="AL15" s="6"/>
      <c r="AM15" s="6"/>
      <c r="AN15" s="6"/>
      <c r="AO15" s="6"/>
      <c r="AP15" s="6"/>
      <c r="AQ15" s="6"/>
      <c r="AR15" s="56" t="s">
        <v>421</v>
      </c>
      <c r="AT15" s="90" t="s">
        <v>391</v>
      </c>
      <c r="AU15" s="15">
        <f t="shared" si="12"/>
        <v>9999</v>
      </c>
      <c r="AV15" s="15">
        <f t="shared" si="8"/>
        <v>9999</v>
      </c>
      <c r="AW15" s="15">
        <f t="shared" si="8"/>
        <v>9999</v>
      </c>
      <c r="AX15" s="15">
        <f t="shared" si="8"/>
        <v>9999</v>
      </c>
      <c r="AY15" s="15">
        <f t="shared" si="8"/>
        <v>9999</v>
      </c>
      <c r="AZ15" s="15">
        <f t="shared" si="8"/>
        <v>9999</v>
      </c>
      <c r="BA15" s="15">
        <f t="shared" si="8"/>
        <v>9999</v>
      </c>
      <c r="BB15" s="15">
        <f t="shared" si="8"/>
        <v>9999</v>
      </c>
      <c r="BC15" s="15">
        <f t="shared" si="8"/>
        <v>9999</v>
      </c>
      <c r="BD15" s="15">
        <f t="shared" si="8"/>
        <v>9999</v>
      </c>
      <c r="BE15" s="15">
        <f t="shared" si="8"/>
        <v>9999</v>
      </c>
      <c r="BF15" s="15">
        <f t="shared" si="8"/>
        <v>9999</v>
      </c>
      <c r="BG15" s="56"/>
      <c r="BH15" s="56"/>
      <c r="BI15" s="1" t="s">
        <v>334</v>
      </c>
      <c r="BJ15" s="130" t="s">
        <v>1354</v>
      </c>
      <c r="BK15" s="1" t="s">
        <v>438</v>
      </c>
      <c r="BL15" s="4" t="s">
        <v>423</v>
      </c>
      <c r="BM15" s="1" t="s">
        <v>422</v>
      </c>
      <c r="BP15" s="4" t="s">
        <v>226</v>
      </c>
      <c r="BQ15" s="4"/>
      <c r="BR15" s="6" t="str">
        <f t="shared" si="9"/>
        <v>Classic Maple 12x24 Bass Drum</v>
      </c>
      <c r="BS15" s="4" t="s">
        <v>226</v>
      </c>
      <c r="BT15" s="71"/>
      <c r="BV15" s="6" t="str">
        <f t="shared" si="49"/>
        <v>Legacy Maple 20x22 Bass Drum</v>
      </c>
      <c r="BW15" s="4" t="s">
        <v>409</v>
      </c>
      <c r="BX15" s="67"/>
      <c r="BZ15" s="6" t="str">
        <f t="shared" si="50"/>
        <v>Legacy Mahogany 20x22 Bass Drum</v>
      </c>
      <c r="CA15" s="4" t="s">
        <v>409</v>
      </c>
      <c r="CB15" s="67"/>
      <c r="CC15" s="9"/>
      <c r="CD15" s="6" t="str">
        <f t="shared" si="51"/>
        <v>Legacy Exotic 20x22 Bass Drum</v>
      </c>
      <c r="CE15" s="4" t="s">
        <v>409</v>
      </c>
      <c r="CF15" s="70"/>
      <c r="CG15" s="23" t="s">
        <v>424</v>
      </c>
      <c r="CH15" s="4" t="s">
        <v>226</v>
      </c>
      <c r="CI15" s="70"/>
      <c r="CJ15" s="4" t="s">
        <v>409</v>
      </c>
      <c r="CK15" s="90" t="s">
        <v>410</v>
      </c>
      <c r="CL15" s="157"/>
      <c r="CM15" s="157"/>
      <c r="CN15" s="157"/>
      <c r="CO15" s="157"/>
      <c r="CP15" s="157"/>
      <c r="CQ15" s="157"/>
      <c r="CR15" s="70"/>
      <c r="CS15" s="14" t="s">
        <v>425</v>
      </c>
      <c r="CT15" s="157"/>
      <c r="CU15" s="225" t="e">
        <f t="shared" si="1"/>
        <v>#N/A</v>
      </c>
      <c r="CV15" s="70"/>
      <c r="CW15" s="4" t="str">
        <f t="shared" si="52"/>
        <v>20x22 Bass Drum</v>
      </c>
      <c r="CX15" s="93" t="s">
        <v>426</v>
      </c>
      <c r="CY15" s="93" t="s">
        <v>427</v>
      </c>
      <c r="CZ15" s="93" t="s">
        <v>428</v>
      </c>
      <c r="DA15" s="93" t="s">
        <v>429</v>
      </c>
      <c r="DB15" s="93" t="s">
        <v>430</v>
      </c>
      <c r="DC15" s="70"/>
      <c r="DD15" s="13" t="s">
        <v>52</v>
      </c>
      <c r="DE15" s="16" t="str">
        <f t="shared" si="3"/>
        <v>Bass.16x22 Bass Drum</v>
      </c>
      <c r="DF15" s="4" t="s">
        <v>372</v>
      </c>
      <c r="DG15" s="69" t="str">
        <f t="shared" si="4"/>
        <v>MLLCLL</v>
      </c>
      <c r="DH15" s="13" t="s">
        <v>78</v>
      </c>
      <c r="DI15" s="13" t="s">
        <v>79</v>
      </c>
      <c r="DJ15" s="13" t="s">
        <v>69</v>
      </c>
      <c r="DM15" s="13"/>
      <c r="DN15" s="13"/>
      <c r="DO15" s="13"/>
      <c r="DP15" s="13">
        <f t="shared" si="5"/>
        <v>0</v>
      </c>
      <c r="DQ15" s="25" t="s">
        <v>361</v>
      </c>
      <c r="DR15" s="13"/>
      <c r="DT15" s="197" t="s">
        <v>431</v>
      </c>
      <c r="DU15" s="251" t="e">
        <f>CU139</f>
        <v>#N/A</v>
      </c>
      <c r="DV15" s="66"/>
      <c r="DW15" s="71" t="s">
        <v>196</v>
      </c>
      <c r="DX15" s="13">
        <f t="shared" si="11"/>
        <v>0</v>
      </c>
      <c r="DZ15" t="s">
        <v>432</v>
      </c>
      <c r="EA15" s="66" t="s">
        <v>86</v>
      </c>
      <c r="EB15" s="10" t="s">
        <v>87</v>
      </c>
      <c r="EC15" s="13" t="s">
        <v>89</v>
      </c>
      <c r="ED15" s="13"/>
      <c r="EE15" s="13">
        <f>+EE3+EE4+EE10+EE13</f>
        <v>0</v>
      </c>
      <c r="EF15" s="16" t="s">
        <v>433</v>
      </c>
      <c r="EG15" s="26"/>
      <c r="EH15" s="26"/>
      <c r="EI15" s="24"/>
      <c r="EJ15" s="24"/>
      <c r="EK15" s="24"/>
      <c r="EL15" s="24" t="s">
        <v>434</v>
      </c>
      <c r="EM15" s="24" t="s">
        <v>434</v>
      </c>
      <c r="EN15" s="24"/>
      <c r="EO15" s="24"/>
      <c r="EP15" s="24"/>
      <c r="EQ15" s="24" t="s">
        <v>307</v>
      </c>
      <c r="ER15" s="24"/>
      <c r="ES15" s="24"/>
      <c r="ET15" s="24"/>
      <c r="EV15" s="14" t="s">
        <v>435</v>
      </c>
      <c r="EW15" s="24">
        <v>0</v>
      </c>
      <c r="EX15" s="26"/>
      <c r="EZ15" s="81">
        <f t="shared" si="22"/>
        <v>0</v>
      </c>
      <c r="FA15" s="27"/>
      <c r="FB15" s="18"/>
      <c r="FC15">
        <v>8</v>
      </c>
      <c r="FD15" s="43">
        <f t="shared" si="45"/>
        <v>0</v>
      </c>
      <c r="FE15" s="13" t="str">
        <f t="shared" si="23"/>
        <v/>
      </c>
      <c r="FF15" s="13" t="str">
        <f t="shared" ref="FF15:FF20" si="53">IF(B15="Bass",E15,"")</f>
        <v/>
      </c>
      <c r="FG15" s="13" t="str">
        <f t="shared" si="46"/>
        <v>Double</v>
      </c>
      <c r="FI15" s="99"/>
      <c r="FJ15" s="7"/>
      <c r="FM15" s="13">
        <f t="shared" si="25"/>
        <v>0</v>
      </c>
      <c r="FN15" s="40">
        <v>15</v>
      </c>
      <c r="FO15" s="13">
        <f t="shared" si="26"/>
        <v>1</v>
      </c>
      <c r="FP15">
        <f t="shared" si="27"/>
        <v>0</v>
      </c>
      <c r="FQ15">
        <f t="shared" si="28"/>
        <v>0</v>
      </c>
      <c r="FR15" s="35">
        <f t="shared" si="29"/>
        <v>0</v>
      </c>
      <c r="FS15">
        <f t="shared" si="30"/>
        <v>0</v>
      </c>
      <c r="FT15" s="35">
        <f t="shared" si="31"/>
        <v>0</v>
      </c>
      <c r="FU15" s="36">
        <f t="shared" si="32"/>
        <v>0</v>
      </c>
      <c r="FV15" s="98" t="str">
        <f t="shared" si="33"/>
        <v xml:space="preserve"> </v>
      </c>
      <c r="FX15" s="44">
        <f t="shared" ca="1" si="34"/>
        <v>0</v>
      </c>
      <c r="FY15" s="44" t="str">
        <f t="shared" ca="1" si="35"/>
        <v/>
      </c>
      <c r="FZ15" s="44" t="str">
        <f t="shared" ca="1" si="36"/>
        <v/>
      </c>
      <c r="GA15" s="71" t="str">
        <f t="shared" si="37"/>
        <v/>
      </c>
      <c r="GB15" s="71" t="str">
        <f t="shared" si="38"/>
        <v/>
      </c>
      <c r="GC15" s="71" t="str">
        <f t="shared" si="39"/>
        <v/>
      </c>
      <c r="GD15" s="71" t="str">
        <f t="shared" si="40"/>
        <v/>
      </c>
      <c r="GE15" s="71" t="str">
        <f t="shared" si="41"/>
        <v/>
      </c>
      <c r="GF15" s="119" t="str">
        <f t="shared" si="42"/>
        <v/>
      </c>
      <c r="GG15" s="43" t="str">
        <f t="shared" si="43"/>
        <v/>
      </c>
      <c r="GH15" s="120" t="str">
        <f t="shared" si="44"/>
        <v/>
      </c>
      <c r="GI15" s="43"/>
      <c r="GJ15" s="4" t="s">
        <v>436</v>
      </c>
      <c r="GK15" s="43">
        <f t="shared" si="47"/>
        <v>0</v>
      </c>
      <c r="GL15" s="43"/>
      <c r="GM15" s="43"/>
      <c r="GV15" s="58" t="s">
        <v>437</v>
      </c>
      <c r="GW15" s="88" t="str">
        <f>IF($B$8="","",IF(AND($B$8="Bass",$B$30="Single"),"Single Head",IF(AND($B$8="Tom",$B$36="Single"),"Single Head",IF(AND($B$8="Floor",$B$42="Single"),"Single Head","Double Head"))))</f>
        <v/>
      </c>
      <c r="GX15" s="88" t="str">
        <f>IF($B$9="","",IF(AND($B$9="Bass",$B$30="Single"),"Single Head",IF(AND($B$9="Tom",$B$36="Single"),"Single Head",IF(AND($B$9="Floor",$B$42="Single"),"Single Head","Double Head"))))</f>
        <v/>
      </c>
      <c r="GY15" s="88" t="str">
        <f>IF($B$10="","",IF(AND($B$10="Bass",$B$30="Single"),"Single Head",IF(AND($B$10="Tom",$B$36="Single"),"Single Head",IF(AND($B$10="Floor",$B$42="Single"),"Single Head","Double Head"))))</f>
        <v/>
      </c>
      <c r="GZ15" s="88" t="str">
        <f>IF($B$11="","",IF(AND($B$11="Bass",$B$30="Single"),"Single Head",IF(AND($B$11="Tom",$B$36="Single"),"Single Head",IF(AND($B$11="Floor",$B$42="Single"),"Single Head","Double Head"))))</f>
        <v/>
      </c>
      <c r="HA15" s="88" t="str">
        <f>IF($B$12="","",IF(AND($B$12="Bass",$B$30="Single"),"Single Head",IF(AND($B$12="Tom",$B$36="Single"),"Single Head",IF(AND($B$12="Floor",$B$42="Single"),"Single Head","Double Head"))))</f>
        <v/>
      </c>
      <c r="HB15" s="88" t="str">
        <f>IF($B$13="","",IF(AND($B$13="Bass",$B$30="Single"),"Single Head",IF(AND($B$13="Tom",$B$36="Single"),"Single Head",IF(AND($B$13="Floor",$B$42="Single"),"Single Head","Double Head"))))</f>
        <v/>
      </c>
      <c r="HC15" s="88" t="str">
        <f>IF($B$14="","",IF(AND($B$14="Bass",$B$30="Single"),"Single Head",IF(AND($B$14="Tom",$B$36="Single"),"Single Head",IF(AND($B$14="Floor",$B$42="Single"),"Single Head","Double Head"))))</f>
        <v/>
      </c>
      <c r="HD15" s="88" t="str">
        <f>IF($B$15="","",IF(AND($B$15="Bass",$B$30="Single"),"Single Head",IF(AND($B$15="Tom",$B$36="Single"),"Single Head",IF(AND($B$15="Floor",$B$42="Single"),"Single Head","Double Head"))))</f>
        <v/>
      </c>
      <c r="HE15" s="88" t="str">
        <f>IF($B$16="","",IF(AND($B$16="Bass",$B$30="Single"),"Single Head",IF(AND($B$16="Tom",$B$36="Single"),"Single Head",IF(AND($B$16="Floor",$B$42="Single"),"Single Head","Double Head"))))</f>
        <v/>
      </c>
      <c r="HF15" s="88" t="str">
        <f>IF($B$17="","",IF(AND($B$17="Bass",$B$30="Single"),"Single Head",IF(AND($B$17="Tom",$B$36="Single"),"Single Head",IF(AND($B$17="Floor",$B$42="Single"),"Single Head","Double Head"))))</f>
        <v/>
      </c>
      <c r="HG15" s="88" t="str">
        <f>IF($B$18="","",IF(AND($B$18="Bass",$B$30="Single"),"Single Head",IF(AND($B$18="Tom",$B$36="Single"),"Single Head",IF(AND($B$18="Floor",$B$42="Single"),"Single Head","Double Head"))))</f>
        <v/>
      </c>
      <c r="HH15" s="88" t="str">
        <f>IF($B$19="","",IF(AND($B$19="Bass",$B$30="Single"),"Single Head",IF(AND($B$19="Tom",$B$36="Single"),"Single Head",IF(AND($B$19="Floor",$B$42="Single"),"Single Head","Double Head"))))</f>
        <v/>
      </c>
      <c r="HI15" s="88" t="str">
        <f>IF($B$20="","",IF(AND($B$20="Bass",$B$30="Single"),"Single Head",IF(AND($B$20="Tom",$B$36="Single"),"Single Head",IF(AND($B$20="Floor",$B$42="Single"),"Single Head","Double Head"))))</f>
        <v/>
      </c>
    </row>
    <row r="16" spans="1:218" ht="15.6" x14ac:dyDescent="0.3">
      <c r="A16" s="138">
        <v>1</v>
      </c>
      <c r="B16" s="139"/>
      <c r="C16" s="139"/>
      <c r="D16" s="184"/>
      <c r="E16" s="139"/>
      <c r="F16" s="184"/>
      <c r="G16" s="140"/>
      <c r="H16" s="71" t="str">
        <f t="shared" si="16"/>
        <v/>
      </c>
      <c r="I16" s="184"/>
      <c r="J16" s="184"/>
      <c r="L16" s="184"/>
      <c r="M16" s="185"/>
      <c r="P16" s="195">
        <f t="shared" si="17"/>
        <v>0</v>
      </c>
      <c r="Q16" s="195">
        <f t="shared" si="48"/>
        <v>0</v>
      </c>
      <c r="R16" s="195">
        <f t="shared" si="18"/>
        <v>0</v>
      </c>
      <c r="S16" s="189">
        <f>IF($B16=$S$7,SUM(#REF!),0)</f>
        <v>0</v>
      </c>
      <c r="T16" s="189">
        <f>IF($B16=$T$7,SUM(#REF!),0)</f>
        <v>0</v>
      </c>
      <c r="U16" s="189">
        <f>IF($B16=$U$7,SUM(#REF!),0)</f>
        <v>0</v>
      </c>
      <c r="V16" s="189">
        <f>IF($B16=$V$7, SUM(#REF!),0)</f>
        <v>0</v>
      </c>
      <c r="W16" s="189" t="e">
        <f t="shared" si="19"/>
        <v>#DIV/0!</v>
      </c>
      <c r="X16" s="44">
        <f t="shared" ca="1" si="20"/>
        <v>0</v>
      </c>
      <c r="Y16" s="13">
        <f ca="1">IF($X$5=16,0,1)</f>
        <v>1</v>
      </c>
      <c r="AA16" s="127" t="e">
        <f t="shared" si="21"/>
        <v>#N/A</v>
      </c>
      <c r="AG16" s="56" t="s">
        <v>490</v>
      </c>
      <c r="AH16" s="66" t="s">
        <v>113</v>
      </c>
      <c r="AI16" s="26" t="s">
        <v>114</v>
      </c>
      <c r="AJ16" s="104" t="s">
        <v>115</v>
      </c>
      <c r="AK16" s="105" t="s">
        <v>490</v>
      </c>
      <c r="AL16" s="6"/>
      <c r="AM16" s="6"/>
      <c r="AN16" s="6"/>
      <c r="AO16" s="6"/>
      <c r="AP16" s="6"/>
      <c r="AQ16" s="6"/>
      <c r="AR16" s="56" t="str">
        <f>IF(C2 = "Classic Oak","Clear Lacquer",IF(C5 = "Resa-Cote","Resa-Cote","Clear Lacquer"))</f>
        <v>Clear Lacquer</v>
      </c>
      <c r="AT16" s="90" t="s">
        <v>410</v>
      </c>
      <c r="AU16" s="15">
        <f t="shared" si="12"/>
        <v>9999</v>
      </c>
      <c r="AV16" s="15">
        <f t="shared" si="8"/>
        <v>9999</v>
      </c>
      <c r="AW16" s="15">
        <f t="shared" si="8"/>
        <v>9999</v>
      </c>
      <c r="AX16" s="15">
        <f t="shared" si="8"/>
        <v>9999</v>
      </c>
      <c r="AY16" s="15">
        <f t="shared" si="8"/>
        <v>9999</v>
      </c>
      <c r="AZ16" s="15">
        <f t="shared" si="8"/>
        <v>9999</v>
      </c>
      <c r="BA16" s="15">
        <f t="shared" si="8"/>
        <v>9999</v>
      </c>
      <c r="BB16" s="15">
        <f t="shared" si="8"/>
        <v>9999</v>
      </c>
      <c r="BC16" s="15">
        <f t="shared" si="8"/>
        <v>9999</v>
      </c>
      <c r="BD16" s="15">
        <f t="shared" si="8"/>
        <v>9999</v>
      </c>
      <c r="BE16" s="15">
        <f t="shared" si="8"/>
        <v>9999</v>
      </c>
      <c r="BF16" s="15">
        <f t="shared" si="8"/>
        <v>9999</v>
      </c>
      <c r="BG16" s="56"/>
      <c r="BH16" s="56"/>
      <c r="BI16" s="1" t="s">
        <v>314</v>
      </c>
      <c r="BJ16" s="130" t="s">
        <v>1355</v>
      </c>
      <c r="BK16" s="130" t="s">
        <v>1354</v>
      </c>
      <c r="BL16" s="4" t="s">
        <v>439</v>
      </c>
      <c r="BM16" s="1" t="s">
        <v>1350</v>
      </c>
      <c r="BP16" s="4" t="s">
        <v>360</v>
      </c>
      <c r="BQ16" s="4"/>
      <c r="BR16" s="6" t="str">
        <f t="shared" si="9"/>
        <v>Classic Maple 14x24 Bass Drum</v>
      </c>
      <c r="BS16" s="4" t="s">
        <v>360</v>
      </c>
      <c r="BT16" s="71"/>
      <c r="BV16" s="6" t="str">
        <f t="shared" si="49"/>
        <v>Legacy Maple 12x24 Bass Drum</v>
      </c>
      <c r="BW16" s="4" t="s">
        <v>226</v>
      </c>
      <c r="BX16" s="67"/>
      <c r="BZ16" s="6" t="str">
        <f t="shared" si="50"/>
        <v>Legacy Mahogany 12x24 Bass Drum</v>
      </c>
      <c r="CA16" s="4" t="s">
        <v>226</v>
      </c>
      <c r="CB16" s="67"/>
      <c r="CC16" s="9"/>
      <c r="CD16" s="6" t="str">
        <f t="shared" si="51"/>
        <v>Legacy Exotic 12x24 Bass Drum</v>
      </c>
      <c r="CE16" s="4" t="s">
        <v>226</v>
      </c>
      <c r="CF16" s="70"/>
      <c r="CG16" s="23" t="s">
        <v>440</v>
      </c>
      <c r="CH16" s="4" t="s">
        <v>360</v>
      </c>
      <c r="CI16" s="70"/>
      <c r="CJ16" s="4" t="s">
        <v>226</v>
      </c>
      <c r="CK16" s="90" t="s">
        <v>424</v>
      </c>
      <c r="CL16" s="157"/>
      <c r="CM16" s="157"/>
      <c r="CN16" s="157"/>
      <c r="CO16" s="157"/>
      <c r="CP16" s="157"/>
      <c r="CQ16" s="157"/>
      <c r="CR16" s="70"/>
      <c r="CS16" s="14" t="s">
        <v>441</v>
      </c>
      <c r="CT16" s="157"/>
      <c r="CU16" s="225" t="e">
        <f t="shared" si="1"/>
        <v>#N/A</v>
      </c>
      <c r="CV16" s="70"/>
      <c r="CW16" s="4" t="str">
        <f t="shared" si="52"/>
        <v>12x24 Bass Drum</v>
      </c>
      <c r="CX16" s="93" t="s">
        <v>442</v>
      </c>
      <c r="CY16" s="93" t="s">
        <v>443</v>
      </c>
      <c r="CZ16" s="93" t="s">
        <v>444</v>
      </c>
      <c r="DA16" s="93" t="s">
        <v>445</v>
      </c>
      <c r="DB16" s="93" t="s">
        <v>446</v>
      </c>
      <c r="DC16" s="70"/>
      <c r="DD16" s="13" t="s">
        <v>52</v>
      </c>
      <c r="DE16" s="16" t="str">
        <f t="shared" si="3"/>
        <v>Bass.16x24 Bass Drum</v>
      </c>
      <c r="DF16" s="4" t="s">
        <v>447</v>
      </c>
      <c r="DG16" s="69" t="str">
        <f t="shared" si="4"/>
        <v>MLLCLL</v>
      </c>
      <c r="DH16" s="13" t="s">
        <v>78</v>
      </c>
      <c r="DI16" s="13" t="s">
        <v>79</v>
      </c>
      <c r="DJ16" s="13" t="s">
        <v>69</v>
      </c>
      <c r="DM16" s="13"/>
      <c r="DN16" s="13"/>
      <c r="DO16" s="13"/>
      <c r="DP16" s="13">
        <f t="shared" si="5"/>
        <v>0</v>
      </c>
      <c r="DQ16" s="25" t="s">
        <v>361</v>
      </c>
      <c r="DR16" s="13"/>
      <c r="DT16" t="s">
        <v>448</v>
      </c>
      <c r="DU16" s="251" t="e">
        <f t="shared" ref="DU16:DU22" si="54">CU129</f>
        <v>#N/A</v>
      </c>
      <c r="DV16" s="66"/>
      <c r="DW16" s="71" t="s">
        <v>228</v>
      </c>
      <c r="DX16" s="13">
        <f t="shared" si="11"/>
        <v>0</v>
      </c>
      <c r="DZ16" t="s">
        <v>449</v>
      </c>
      <c r="EA16" s="66">
        <f t="shared" ref="EA16:EA23" si="55">CT94</f>
        <v>0</v>
      </c>
      <c r="EB16" s="71" t="s">
        <v>144</v>
      </c>
      <c r="EC16" s="13">
        <v>0</v>
      </c>
      <c r="ED16" s="13"/>
      <c r="EE16" s="13">
        <f>+EE5+EE8+EE9+EE11</f>
        <v>0</v>
      </c>
      <c r="EF16" s="16" t="s">
        <v>450</v>
      </c>
      <c r="EG16" s="26"/>
      <c r="EH16" s="26"/>
      <c r="EI16" s="24"/>
      <c r="EJ16" s="24"/>
      <c r="EK16" s="24"/>
      <c r="EL16" s="24" t="s">
        <v>400</v>
      </c>
      <c r="EM16" s="24" t="s">
        <v>400</v>
      </c>
      <c r="EN16" s="24"/>
      <c r="EO16" s="24"/>
      <c r="EP16" s="24"/>
      <c r="EQ16" s="24" t="s">
        <v>383</v>
      </c>
      <c r="ER16" s="24"/>
      <c r="ES16" s="24"/>
      <c r="ET16" s="24"/>
      <c r="EV16" s="14" t="s">
        <v>451</v>
      </c>
      <c r="EW16" s="24">
        <v>0</v>
      </c>
      <c r="EX16" s="26"/>
      <c r="EZ16" s="81">
        <f t="shared" si="22"/>
        <v>0</v>
      </c>
      <c r="FA16" s="27"/>
      <c r="FB16" s="18"/>
      <c r="FC16">
        <v>9</v>
      </c>
      <c r="FD16" s="43">
        <f t="shared" si="45"/>
        <v>0</v>
      </c>
      <c r="FE16" s="13" t="str">
        <f t="shared" si="23"/>
        <v/>
      </c>
      <c r="FF16" s="13" t="str">
        <f t="shared" si="53"/>
        <v/>
      </c>
      <c r="FG16" s="13" t="str">
        <f t="shared" si="46"/>
        <v>Double</v>
      </c>
      <c r="FI16" s="99"/>
      <c r="FJ16" s="7"/>
      <c r="FM16" s="13">
        <f t="shared" si="25"/>
        <v>0</v>
      </c>
      <c r="FN16" s="40">
        <v>16</v>
      </c>
      <c r="FO16" s="13">
        <f t="shared" si="26"/>
        <v>1</v>
      </c>
      <c r="FP16">
        <f t="shared" si="27"/>
        <v>0</v>
      </c>
      <c r="FQ16">
        <f>C16</f>
        <v>0</v>
      </c>
      <c r="FR16" s="35">
        <f t="shared" si="29"/>
        <v>0</v>
      </c>
      <c r="FS16">
        <f t="shared" si="30"/>
        <v>0</v>
      </c>
      <c r="FT16" s="35">
        <f t="shared" si="31"/>
        <v>0</v>
      </c>
      <c r="FU16" s="36">
        <f t="shared" si="32"/>
        <v>0</v>
      </c>
      <c r="FV16" s="98" t="str">
        <f t="shared" si="33"/>
        <v xml:space="preserve"> </v>
      </c>
      <c r="FX16" s="44">
        <f t="shared" ca="1" si="34"/>
        <v>0</v>
      </c>
      <c r="FY16" s="44" t="str">
        <f t="shared" ca="1" si="35"/>
        <v/>
      </c>
      <c r="FZ16" s="44" t="str">
        <f t="shared" ca="1" si="36"/>
        <v/>
      </c>
      <c r="GA16" s="71" t="str">
        <f t="shared" si="37"/>
        <v/>
      </c>
      <c r="GB16" s="71" t="str">
        <f t="shared" si="38"/>
        <v/>
      </c>
      <c r="GC16" s="71" t="str">
        <f t="shared" si="39"/>
        <v/>
      </c>
      <c r="GD16" s="71" t="str">
        <f t="shared" si="40"/>
        <v/>
      </c>
      <c r="GE16" s="71" t="str">
        <f t="shared" si="41"/>
        <v/>
      </c>
      <c r="GF16" s="119" t="str">
        <f t="shared" si="42"/>
        <v/>
      </c>
      <c r="GG16" s="43" t="str">
        <f t="shared" si="43"/>
        <v/>
      </c>
      <c r="GH16" s="120" t="str">
        <f t="shared" si="44"/>
        <v/>
      </c>
      <c r="GI16" s="43"/>
      <c r="GJ16" s="4" t="s">
        <v>452</v>
      </c>
      <c r="GK16" s="43">
        <f t="shared" si="47"/>
        <v>0</v>
      </c>
      <c r="GL16" s="43"/>
      <c r="GM16" s="43"/>
      <c r="GV16" s="58" t="s">
        <v>453</v>
      </c>
      <c r="GW16" s="89" t="str">
        <f>IF(AND($B$8="Bass",$G$8&lt;&gt;""),$G$8,"")</f>
        <v/>
      </c>
      <c r="GX16" s="89" t="str">
        <f>IF(AND($B$9="Bass",$G$9&lt;&gt;""),$G$9,"")</f>
        <v/>
      </c>
      <c r="GY16" s="89" t="str">
        <f>IF(AND($B$10="Bass",$G$10&lt;&gt;""),$G$10,"")</f>
        <v/>
      </c>
      <c r="GZ16" s="89" t="str">
        <f>IF(AND($B$11="Bass",$G$11&lt;&gt;""),$G$11,"")</f>
        <v/>
      </c>
      <c r="HA16" s="89" t="str">
        <f>IF(AND($B$12="Bass",$G$12&lt;&gt;""),$G$12,"")</f>
        <v/>
      </c>
      <c r="HB16" s="89" t="str">
        <f>IF(AND($B$13="Bass",$G$13&lt;&gt;""),$G$13,"")</f>
        <v/>
      </c>
      <c r="HC16" s="89" t="str">
        <f>IF(AND($B$14="Bass",$G$14&lt;&gt;""),$G$14,"")</f>
        <v/>
      </c>
      <c r="HD16" s="89" t="str">
        <f>IF(AND($B$15="Bass",$G$15&lt;&gt;""),$G$15,"")</f>
        <v/>
      </c>
      <c r="HE16" s="89" t="str">
        <f>IF(AND($B$16="Bass",$G$16&lt;&gt;""),$G$16,"")</f>
        <v/>
      </c>
      <c r="HF16" s="89" t="str">
        <f>IF(AND($B$17="Bass",$G$17&lt;&gt;""),$G$17,"")</f>
        <v/>
      </c>
      <c r="HG16" s="89" t="str">
        <f>IF(AND($B$18="Bass",$G$18&lt;&gt;""),$G$18,"")</f>
        <v/>
      </c>
      <c r="HH16" s="89" t="str">
        <f>IF(AND($B$19="Bass",$G$19&lt;&gt;""),$G$19,"")</f>
        <v/>
      </c>
      <c r="HI16" s="89" t="str">
        <f>IF(AND($B$20="Bass",$G$20&lt;&gt;""),$G$20,"")</f>
        <v/>
      </c>
    </row>
    <row r="17" spans="1:218" ht="15.6" x14ac:dyDescent="0.3">
      <c r="A17" s="138">
        <v>1</v>
      </c>
      <c r="B17" s="139"/>
      <c r="C17" s="139"/>
      <c r="D17" s="184"/>
      <c r="E17" s="139"/>
      <c r="F17" s="184"/>
      <c r="G17" s="140"/>
      <c r="H17" s="71" t="str">
        <f t="shared" si="16"/>
        <v/>
      </c>
      <c r="I17" s="184"/>
      <c r="J17" s="184"/>
      <c r="L17" s="184"/>
      <c r="M17" s="185"/>
      <c r="P17" s="195">
        <f t="shared" si="17"/>
        <v>0</v>
      </c>
      <c r="Q17" s="195">
        <f t="shared" si="48"/>
        <v>0</v>
      </c>
      <c r="R17" s="195">
        <f t="shared" si="18"/>
        <v>0</v>
      </c>
      <c r="S17" s="189">
        <f>IF($B17=$S$7,SUM(#REF!),0)</f>
        <v>0</v>
      </c>
      <c r="T17" s="189">
        <f>IF($B17=$T$7,SUM(#REF!),0)</f>
        <v>0</v>
      </c>
      <c r="U17" s="189">
        <f>IF($B17=$U$7,SUM(#REF!),0)</f>
        <v>0</v>
      </c>
      <c r="V17" s="189">
        <f>IF($B17=$V$7, SUM(#REF!),0)</f>
        <v>0</v>
      </c>
      <c r="W17" s="189" t="e">
        <f t="shared" si="19"/>
        <v>#DIV/0!</v>
      </c>
      <c r="X17" s="44">
        <f t="shared" ca="1" si="20"/>
        <v>0</v>
      </c>
      <c r="Y17" s="13">
        <f ca="1">IF($X$5=17,0,1)</f>
        <v>1</v>
      </c>
      <c r="AA17" s="127" t="e">
        <f t="shared" si="21"/>
        <v>#N/A</v>
      </c>
      <c r="AE17" s="2" t="s">
        <v>149</v>
      </c>
      <c r="AF17" s="2"/>
      <c r="AG17" s="56" t="s">
        <v>508</v>
      </c>
      <c r="AH17" s="66" t="s">
        <v>113</v>
      </c>
      <c r="AI17" s="26" t="s">
        <v>114</v>
      </c>
      <c r="AJ17" s="104" t="s">
        <v>115</v>
      </c>
      <c r="AK17" s="105" t="s">
        <v>508</v>
      </c>
      <c r="AL17" s="6"/>
      <c r="AM17" s="6" t="s">
        <v>454</v>
      </c>
      <c r="AN17" s="6"/>
      <c r="AO17" s="6"/>
      <c r="AP17" s="6"/>
      <c r="AQ17" s="6"/>
      <c r="AR17" s="6"/>
      <c r="AT17" s="90" t="s">
        <v>424</v>
      </c>
      <c r="AU17" s="15">
        <f t="shared" si="12"/>
        <v>9999</v>
      </c>
      <c r="AV17" s="15">
        <f t="shared" si="8"/>
        <v>9999</v>
      </c>
      <c r="AW17" s="15">
        <f t="shared" si="8"/>
        <v>9999</v>
      </c>
      <c r="AX17" s="15">
        <f t="shared" si="8"/>
        <v>9999</v>
      </c>
      <c r="AY17" s="15">
        <f t="shared" si="8"/>
        <v>9999</v>
      </c>
      <c r="AZ17" s="15">
        <f t="shared" si="8"/>
        <v>9999</v>
      </c>
      <c r="BA17" s="15">
        <f t="shared" si="8"/>
        <v>9999</v>
      </c>
      <c r="BB17" s="15">
        <f t="shared" si="8"/>
        <v>9999</v>
      </c>
      <c r="BC17" s="15">
        <f t="shared" si="8"/>
        <v>9999</v>
      </c>
      <c r="BD17" s="15">
        <f t="shared" si="8"/>
        <v>9999</v>
      </c>
      <c r="BE17" s="15">
        <f t="shared" si="8"/>
        <v>9999</v>
      </c>
      <c r="BF17" s="15">
        <f t="shared" si="8"/>
        <v>9999</v>
      </c>
      <c r="BG17" s="6"/>
      <c r="BH17" s="56"/>
      <c r="BI17" s="1" t="s">
        <v>333</v>
      </c>
      <c r="BJ17" s="1" t="s">
        <v>1299</v>
      </c>
      <c r="BK17" s="130" t="s">
        <v>1355</v>
      </c>
      <c r="BL17" s="4" t="s">
        <v>456</v>
      </c>
      <c r="BM17" s="1" t="s">
        <v>438</v>
      </c>
      <c r="BP17" s="4" t="s">
        <v>447</v>
      </c>
      <c r="BQ17" s="4"/>
      <c r="BR17" s="6" t="str">
        <f t="shared" si="9"/>
        <v>Classic Maple 16x24 Bass Drum</v>
      </c>
      <c r="BS17" s="4" t="s">
        <v>447</v>
      </c>
      <c r="BT17" s="71"/>
      <c r="BV17" s="6" t="str">
        <f t="shared" si="49"/>
        <v>Legacy Maple 14x24 Bass Drum</v>
      </c>
      <c r="BW17" s="4" t="s">
        <v>360</v>
      </c>
      <c r="BX17" s="67"/>
      <c r="BZ17" s="6" t="str">
        <f t="shared" si="50"/>
        <v>Legacy Mahogany 14x24 Bass Drum</v>
      </c>
      <c r="CA17" s="4" t="s">
        <v>360</v>
      </c>
      <c r="CB17" s="67"/>
      <c r="CC17" s="9"/>
      <c r="CD17" s="6" t="str">
        <f t="shared" si="51"/>
        <v>Legacy Exotic 14x24 Bass Drum</v>
      </c>
      <c r="CE17" s="4" t="s">
        <v>360</v>
      </c>
      <c r="CF17" s="70"/>
      <c r="CG17" s="23" t="s">
        <v>457</v>
      </c>
      <c r="CH17" s="4" t="s">
        <v>447</v>
      </c>
      <c r="CI17" s="70"/>
      <c r="CJ17" s="4" t="s">
        <v>360</v>
      </c>
      <c r="CK17" s="90" t="s">
        <v>440</v>
      </c>
      <c r="CL17" s="157"/>
      <c r="CM17" s="157"/>
      <c r="CN17" s="157"/>
      <c r="CO17" s="157"/>
      <c r="CP17" s="157"/>
      <c r="CQ17" s="157"/>
      <c r="CR17" s="70"/>
      <c r="CS17" s="14" t="s">
        <v>458</v>
      </c>
      <c r="CT17" s="157"/>
      <c r="CU17" s="225" t="e">
        <f t="shared" si="1"/>
        <v>#N/A</v>
      </c>
      <c r="CV17" s="70"/>
      <c r="CW17" s="4" t="str">
        <f t="shared" si="52"/>
        <v>14x24 Bass Drum</v>
      </c>
      <c r="CX17" s="93" t="s">
        <v>459</v>
      </c>
      <c r="CY17" s="93" t="s">
        <v>460</v>
      </c>
      <c r="CZ17" s="93" t="s">
        <v>461</v>
      </c>
      <c r="DA17" s="93" t="s">
        <v>462</v>
      </c>
      <c r="DB17" s="93" t="s">
        <v>463</v>
      </c>
      <c r="DC17" s="70"/>
      <c r="DD17" s="13" t="s">
        <v>52</v>
      </c>
      <c r="DE17" s="16" t="str">
        <f t="shared" si="3"/>
        <v>Bass.16x26 Bass Drum</v>
      </c>
      <c r="DF17" s="4" t="s">
        <v>464</v>
      </c>
      <c r="DG17" s="69" t="str">
        <f t="shared" si="4"/>
        <v>MLLCLL</v>
      </c>
      <c r="DH17" s="13" t="s">
        <v>78</v>
      </c>
      <c r="DI17" s="13" t="s">
        <v>79</v>
      </c>
      <c r="DJ17" s="13" t="s">
        <v>69</v>
      </c>
      <c r="DM17" s="13"/>
      <c r="DN17" s="13"/>
      <c r="DO17" s="13"/>
      <c r="DP17" s="13">
        <f t="shared" si="5"/>
        <v>0</v>
      </c>
      <c r="DQ17" s="25" t="s">
        <v>361</v>
      </c>
      <c r="DR17" s="13"/>
      <c r="DT17" t="s">
        <v>465</v>
      </c>
      <c r="DU17" s="251" t="e">
        <f t="shared" si="54"/>
        <v>#N/A</v>
      </c>
      <c r="DV17" s="66"/>
      <c r="DW17" s="71" t="s">
        <v>265</v>
      </c>
      <c r="DX17" s="13">
        <f t="shared" si="11"/>
        <v>0</v>
      </c>
      <c r="DZ17" t="s">
        <v>466</v>
      </c>
      <c r="EA17" s="66">
        <f t="shared" si="55"/>
        <v>0</v>
      </c>
      <c r="EB17" s="71" t="s">
        <v>70</v>
      </c>
      <c r="EC17" s="13">
        <v>9</v>
      </c>
      <c r="ED17" s="13"/>
      <c r="EE17" s="13">
        <f>+EE6+EE7+EE12</f>
        <v>0</v>
      </c>
      <c r="EF17" s="16" t="s">
        <v>467</v>
      </c>
      <c r="EG17" s="26"/>
      <c r="EH17" s="26"/>
      <c r="EI17" s="24"/>
      <c r="EJ17" s="24"/>
      <c r="EK17" s="24"/>
      <c r="EL17" s="226"/>
      <c r="EM17" s="226"/>
      <c r="EN17" s="24"/>
      <c r="EO17" s="24"/>
      <c r="EP17" s="24"/>
      <c r="EQ17" s="24"/>
      <c r="ER17" s="24"/>
      <c r="ES17" s="24"/>
      <c r="ET17" s="24"/>
      <c r="EV17" s="55" t="s">
        <v>468</v>
      </c>
      <c r="EW17" s="24">
        <v>0</v>
      </c>
      <c r="EX17" s="26"/>
      <c r="EZ17" s="81">
        <f t="shared" si="22"/>
        <v>0</v>
      </c>
      <c r="FA17" s="27"/>
      <c r="FB17" s="18"/>
      <c r="FC17">
        <v>10</v>
      </c>
      <c r="FD17" s="43">
        <f t="shared" si="45"/>
        <v>0</v>
      </c>
      <c r="FE17" s="13" t="str">
        <f t="shared" si="23"/>
        <v/>
      </c>
      <c r="FF17" s="13" t="str">
        <f t="shared" si="53"/>
        <v/>
      </c>
      <c r="FG17" s="13" t="str">
        <f t="shared" si="46"/>
        <v>Double</v>
      </c>
      <c r="FI17" s="99"/>
      <c r="FJ17" s="7"/>
      <c r="FM17" s="13">
        <f t="shared" si="25"/>
        <v>0</v>
      </c>
      <c r="FN17" s="40">
        <v>17</v>
      </c>
      <c r="FO17" s="13">
        <f t="shared" si="26"/>
        <v>1</v>
      </c>
      <c r="FP17">
        <f t="shared" si="27"/>
        <v>0</v>
      </c>
      <c r="FQ17">
        <f t="shared" si="28"/>
        <v>0</v>
      </c>
      <c r="FR17" s="35">
        <f t="shared" si="29"/>
        <v>0</v>
      </c>
      <c r="FS17">
        <f t="shared" si="30"/>
        <v>0</v>
      </c>
      <c r="FT17" s="35">
        <f t="shared" si="31"/>
        <v>0</v>
      </c>
      <c r="FU17" s="36">
        <f t="shared" si="32"/>
        <v>0</v>
      </c>
      <c r="FV17" s="98" t="str">
        <f t="shared" si="33"/>
        <v xml:space="preserve"> </v>
      </c>
      <c r="FX17" s="44">
        <f t="shared" ca="1" si="34"/>
        <v>0</v>
      </c>
      <c r="FY17" s="44" t="str">
        <f t="shared" ca="1" si="35"/>
        <v/>
      </c>
      <c r="FZ17" s="44" t="str">
        <f t="shared" ca="1" si="36"/>
        <v/>
      </c>
      <c r="GA17" s="71" t="str">
        <f t="shared" si="37"/>
        <v/>
      </c>
      <c r="GB17" s="71" t="str">
        <f t="shared" si="38"/>
        <v/>
      </c>
      <c r="GC17" s="71" t="str">
        <f t="shared" si="39"/>
        <v/>
      </c>
      <c r="GD17" s="71" t="str">
        <f t="shared" si="40"/>
        <v/>
      </c>
      <c r="GE17" s="71" t="str">
        <f t="shared" si="41"/>
        <v/>
      </c>
      <c r="GF17" s="119" t="str">
        <f t="shared" si="42"/>
        <v/>
      </c>
      <c r="GG17" s="43" t="str">
        <f t="shared" si="43"/>
        <v/>
      </c>
      <c r="GH17" s="120" t="str">
        <f t="shared" si="44"/>
        <v/>
      </c>
      <c r="GI17" s="43"/>
      <c r="GJ17" s="4" t="s">
        <v>469</v>
      </c>
      <c r="GK17" s="43">
        <f t="shared" si="47"/>
        <v>0</v>
      </c>
      <c r="GL17" s="43"/>
      <c r="GM17" s="43"/>
      <c r="GV17" s="58" t="s">
        <v>38</v>
      </c>
      <c r="GW17" s="88" t="str">
        <f>IF(AND($B$8="Bass",$G$24 &lt;&gt;""), $G$24, IF($B$8="Bass", $E$24,""))</f>
        <v/>
      </c>
      <c r="GX17" s="88" t="str">
        <f>IF(AND($B$9="Bass",$G$24 &lt;&gt;""), $G$24, IF($B$9="Bass", $E$24,""))</f>
        <v/>
      </c>
      <c r="GY17" s="88" t="str">
        <f>IF(AND($B$10="Bass",$G$24 &lt;&gt;""), $G$24, IF($B$10="Bass", $E$24,""))</f>
        <v/>
      </c>
      <c r="GZ17" s="88" t="str">
        <f>IF(AND($B$11="Bass",$G$24 &lt;&gt;""), $G$24, IF($B$11="Bass", $E$24,""))</f>
        <v/>
      </c>
      <c r="HA17" s="88" t="str">
        <f>IF(AND($B$12="Bass",$G$24 &lt;&gt;""), $G$24, IF($B$12="Bass", $E$24,""))</f>
        <v/>
      </c>
      <c r="HB17" s="88" t="str">
        <f>IF(AND($B$13="Bass",$G$24 &lt;&gt;""), $G$24, IF($B$13="Bass", $E$24,""))</f>
        <v/>
      </c>
      <c r="HC17" s="88" t="str">
        <f>IF(AND($B$14="Bass",$G$24 &lt;&gt;""), $G$24, IF($B$14="Bass", $E$24,""))</f>
        <v/>
      </c>
      <c r="HD17" s="62" t="str">
        <f>IF(AND($B$15="Bass",$G$24 &lt;&gt;""), $G$24, IF($B$15="Bass", $E$24,""))</f>
        <v/>
      </c>
      <c r="HE17" s="62" t="str">
        <f>IF(AND($B$16="Bass",$G$24 &lt;&gt;""), $G$24, IF($B$16="Bass", $E$24,""))</f>
        <v/>
      </c>
      <c r="HF17" s="62" t="str">
        <f>IF(AND($B$17="Bass",$G$24 &lt;&gt;""), $G$24, IF($B$17="Bass", $E$24,""))</f>
        <v/>
      </c>
      <c r="HG17" s="62" t="str">
        <f>IF(AND($B$18="Bass",$G$24 &lt;&gt;""), $G$24, IF($B$18="Bass", $E$24,""))</f>
        <v/>
      </c>
      <c r="HH17" s="62" t="str">
        <f>IF(AND($B$19="Bass",$G$24 &lt;&gt;""), $G$24, IF($B$19="Bass", $E$24,""))</f>
        <v/>
      </c>
      <c r="HI17" s="62" t="str">
        <f>IF(AND($B$20="Bass",$G$24 &lt;&gt;""), $G$24, IF($B$20="Bass", $E$24,""))</f>
        <v/>
      </c>
    </row>
    <row r="18" spans="1:218" ht="15.6" x14ac:dyDescent="0.3">
      <c r="A18" s="138">
        <v>1</v>
      </c>
      <c r="B18" s="139"/>
      <c r="C18" s="139"/>
      <c r="D18" s="184"/>
      <c r="E18" s="139"/>
      <c r="F18" s="184"/>
      <c r="G18" s="140"/>
      <c r="H18" s="71" t="str">
        <f t="shared" si="16"/>
        <v/>
      </c>
      <c r="I18" s="184"/>
      <c r="J18" s="184"/>
      <c r="L18" s="184"/>
      <c r="M18" s="185"/>
      <c r="P18" s="195">
        <f t="shared" si="17"/>
        <v>0</v>
      </c>
      <c r="Q18" s="195">
        <f t="shared" si="48"/>
        <v>0</v>
      </c>
      <c r="R18" s="195">
        <f t="shared" si="18"/>
        <v>0</v>
      </c>
      <c r="S18" s="189">
        <f>IF($B18=$S$7,SUM(#REF!),0)</f>
        <v>0</v>
      </c>
      <c r="T18" s="189">
        <f>IF($B18=$T$7,SUM(#REF!),0)</f>
        <v>0</v>
      </c>
      <c r="U18" s="189">
        <f>IF($B18=$U$7,SUM(#REF!),0)</f>
        <v>0</v>
      </c>
      <c r="V18" s="189">
        <f>IF($B18=$V$7, SUM(#REF!),0)</f>
        <v>0</v>
      </c>
      <c r="W18" s="189" t="e">
        <f t="shared" si="19"/>
        <v>#DIV/0!</v>
      </c>
      <c r="X18" s="44">
        <f t="shared" ca="1" si="20"/>
        <v>0</v>
      </c>
      <c r="Y18" s="13">
        <f ca="1">IF($X$5=18,0,1)</f>
        <v>1</v>
      </c>
      <c r="AA18" s="127" t="e">
        <f t="shared" si="21"/>
        <v>#N/A</v>
      </c>
      <c r="AE18" t="s">
        <v>470</v>
      </c>
      <c r="AG18" s="56" t="s">
        <v>527</v>
      </c>
      <c r="AH18" s="66" t="s">
        <v>113</v>
      </c>
      <c r="AI18" s="26" t="s">
        <v>114</v>
      </c>
      <c r="AJ18" s="104" t="s">
        <v>115</v>
      </c>
      <c r="AK18" s="105" t="s">
        <v>527</v>
      </c>
      <c r="AL18" s="6"/>
      <c r="AM18" s="6"/>
      <c r="AN18" s="6"/>
      <c r="AO18" s="6"/>
      <c r="AP18" s="6"/>
      <c r="AQ18" s="6"/>
      <c r="AR18" s="6"/>
      <c r="AT18" s="90" t="s">
        <v>440</v>
      </c>
      <c r="AU18" s="15">
        <f t="shared" si="12"/>
        <v>9999</v>
      </c>
      <c r="AV18" s="15">
        <f t="shared" si="8"/>
        <v>9999</v>
      </c>
      <c r="AW18" s="15">
        <f t="shared" si="8"/>
        <v>9999</v>
      </c>
      <c r="AX18" s="15">
        <f t="shared" si="8"/>
        <v>9999</v>
      </c>
      <c r="AY18" s="15">
        <f t="shared" si="8"/>
        <v>9999</v>
      </c>
      <c r="AZ18" s="15">
        <f t="shared" si="8"/>
        <v>9999</v>
      </c>
      <c r="BA18" s="15">
        <f t="shared" si="8"/>
        <v>9999</v>
      </c>
      <c r="BB18" s="15">
        <f t="shared" si="8"/>
        <v>9999</v>
      </c>
      <c r="BC18" s="15">
        <f t="shared" si="8"/>
        <v>9999</v>
      </c>
      <c r="BD18" s="15">
        <f t="shared" si="8"/>
        <v>9999</v>
      </c>
      <c r="BE18" s="15">
        <f t="shared" si="8"/>
        <v>9999</v>
      </c>
      <c r="BF18" s="15">
        <f t="shared" si="8"/>
        <v>9999</v>
      </c>
      <c r="BG18" s="6"/>
      <c r="BH18" s="56"/>
      <c r="BI18" s="1" t="s">
        <v>351</v>
      </c>
      <c r="BJ18" s="1" t="s">
        <v>455</v>
      </c>
      <c r="BK18" s="1" t="s">
        <v>1299</v>
      </c>
      <c r="BL18" s="4" t="s">
        <v>472</v>
      </c>
      <c r="BM18" s="130" t="s">
        <v>1354</v>
      </c>
      <c r="BP18" s="4" t="s">
        <v>474</v>
      </c>
      <c r="BQ18" s="4"/>
      <c r="BR18" s="6" t="str">
        <f t="shared" si="9"/>
        <v>Classic Maple 18x24 Bass Drum</v>
      </c>
      <c r="BS18" s="4" t="s">
        <v>474</v>
      </c>
      <c r="BT18" s="71"/>
      <c r="BV18" s="6" t="str">
        <f t="shared" si="49"/>
        <v>Legacy Maple 16x24 Bass Drum</v>
      </c>
      <c r="BW18" s="4" t="s">
        <v>447</v>
      </c>
      <c r="BX18" s="67"/>
      <c r="BZ18" s="6" t="str">
        <f t="shared" si="50"/>
        <v>Legacy Mahogany 16x24 Bass Drum</v>
      </c>
      <c r="CA18" s="4" t="s">
        <v>447</v>
      </c>
      <c r="CB18" s="67"/>
      <c r="CC18" s="9"/>
      <c r="CD18" s="6" t="str">
        <f t="shared" si="51"/>
        <v>Legacy Exotic 16x24 Bass Drum</v>
      </c>
      <c r="CE18" s="4" t="s">
        <v>447</v>
      </c>
      <c r="CF18" s="70"/>
      <c r="CG18" s="23" t="s">
        <v>475</v>
      </c>
      <c r="CH18" s="4" t="s">
        <v>474</v>
      </c>
      <c r="CI18" s="70"/>
      <c r="CJ18" s="4" t="s">
        <v>447</v>
      </c>
      <c r="CK18" s="90" t="s">
        <v>457</v>
      </c>
      <c r="CL18" s="157"/>
      <c r="CM18" s="157"/>
      <c r="CN18" s="157"/>
      <c r="CO18" s="157"/>
      <c r="CP18" s="157"/>
      <c r="CQ18" s="157"/>
      <c r="CR18" s="70"/>
      <c r="CS18" s="14" t="s">
        <v>476</v>
      </c>
      <c r="CT18" s="157"/>
      <c r="CU18" s="225" t="e">
        <f t="shared" si="1"/>
        <v>#N/A</v>
      </c>
      <c r="CV18" s="70"/>
      <c r="CW18" s="4" t="str">
        <f t="shared" si="52"/>
        <v>16x24 Bass Drum</v>
      </c>
      <c r="CX18" s="93" t="s">
        <v>477</v>
      </c>
      <c r="CY18" s="93" t="s">
        <v>478</v>
      </c>
      <c r="CZ18" s="93" t="s">
        <v>479</v>
      </c>
      <c r="DA18" s="93" t="s">
        <v>480</v>
      </c>
      <c r="DB18" s="93" t="s">
        <v>481</v>
      </c>
      <c r="DC18" s="70"/>
      <c r="DD18" s="13" t="s">
        <v>52</v>
      </c>
      <c r="DE18" s="16" t="str">
        <f t="shared" si="3"/>
        <v>Bass.18x20 Bass Drum</v>
      </c>
      <c r="DF18" s="4" t="s">
        <v>316</v>
      </c>
      <c r="DG18" s="69" t="str">
        <f t="shared" si="4"/>
        <v>MLLCLL</v>
      </c>
      <c r="DH18" s="13" t="s">
        <v>78</v>
      </c>
      <c r="DI18" s="13" t="s">
        <v>79</v>
      </c>
      <c r="DJ18" s="13" t="s">
        <v>69</v>
      </c>
      <c r="DM18" s="13"/>
      <c r="DN18" s="13"/>
      <c r="DO18" s="13"/>
      <c r="DP18" s="13">
        <f t="shared" si="5"/>
        <v>0</v>
      </c>
      <c r="DQ18" s="25" t="s">
        <v>361</v>
      </c>
      <c r="DR18" s="13"/>
      <c r="DT18" t="s">
        <v>482</v>
      </c>
      <c r="DU18" s="251" t="e">
        <f t="shared" si="54"/>
        <v>#N/A</v>
      </c>
      <c r="DV18" s="66"/>
      <c r="DW18" s="71"/>
      <c r="DX18" s="13"/>
      <c r="DZ18" t="s">
        <v>483</v>
      </c>
      <c r="EA18" s="66">
        <f t="shared" si="55"/>
        <v>0</v>
      </c>
      <c r="EB18" s="71" t="s">
        <v>144</v>
      </c>
      <c r="EC18" s="13">
        <v>9</v>
      </c>
      <c r="ED18" s="13"/>
      <c r="EE18" s="13"/>
      <c r="EF18" s="16"/>
      <c r="EG18" s="26"/>
      <c r="EH18" s="26"/>
      <c r="EI18" s="24"/>
      <c r="EJ18" s="24"/>
      <c r="EK18" s="24"/>
      <c r="EL18" s="226"/>
      <c r="EM18" s="226"/>
      <c r="EN18" s="24"/>
      <c r="EO18" s="24"/>
      <c r="EP18" s="24"/>
      <c r="EQ18" s="24"/>
      <c r="ER18" s="24"/>
      <c r="ES18" s="24"/>
      <c r="ET18" s="24"/>
      <c r="EV18" s="14" t="s">
        <v>484</v>
      </c>
      <c r="EW18" s="24">
        <v>0</v>
      </c>
      <c r="EX18" s="26"/>
      <c r="EZ18" s="81">
        <f t="shared" si="22"/>
        <v>0</v>
      </c>
      <c r="FA18" s="27"/>
      <c r="FB18" s="18"/>
      <c r="FC18">
        <v>11</v>
      </c>
      <c r="FD18" s="43">
        <f t="shared" si="45"/>
        <v>0</v>
      </c>
      <c r="FE18" s="13" t="str">
        <f t="shared" si="23"/>
        <v/>
      </c>
      <c r="FF18" s="13" t="str">
        <f t="shared" si="53"/>
        <v/>
      </c>
      <c r="FG18" s="13" t="str">
        <f t="shared" si="46"/>
        <v>Double</v>
      </c>
      <c r="FI18" s="99"/>
      <c r="FJ18" s="7"/>
      <c r="FM18" s="13">
        <f t="shared" si="25"/>
        <v>0</v>
      </c>
      <c r="FN18" s="40">
        <v>18</v>
      </c>
      <c r="FO18" s="13">
        <f t="shared" si="26"/>
        <v>1</v>
      </c>
      <c r="FP18">
        <f t="shared" si="27"/>
        <v>0</v>
      </c>
      <c r="FQ18">
        <f t="shared" si="28"/>
        <v>0</v>
      </c>
      <c r="FR18" s="35">
        <f t="shared" si="29"/>
        <v>0</v>
      </c>
      <c r="FS18">
        <f t="shared" si="30"/>
        <v>0</v>
      </c>
      <c r="FT18" s="35">
        <f t="shared" si="31"/>
        <v>0</v>
      </c>
      <c r="FU18" s="36">
        <f t="shared" si="32"/>
        <v>0</v>
      </c>
      <c r="FV18" s="98" t="str">
        <f t="shared" si="33"/>
        <v xml:space="preserve"> </v>
      </c>
      <c r="FX18" s="44">
        <f t="shared" ca="1" si="34"/>
        <v>0</v>
      </c>
      <c r="FY18" s="44" t="str">
        <f t="shared" ca="1" si="35"/>
        <v/>
      </c>
      <c r="FZ18" s="44" t="str">
        <f t="shared" ca="1" si="36"/>
        <v/>
      </c>
      <c r="GA18" s="71" t="str">
        <f t="shared" si="37"/>
        <v/>
      </c>
      <c r="GB18" s="71" t="str">
        <f t="shared" si="38"/>
        <v/>
      </c>
      <c r="GC18" s="71" t="str">
        <f t="shared" si="39"/>
        <v/>
      </c>
      <c r="GD18" s="71" t="str">
        <f t="shared" si="40"/>
        <v/>
      </c>
      <c r="GE18" s="71" t="str">
        <f t="shared" si="41"/>
        <v/>
      </c>
      <c r="GF18" s="119" t="str">
        <f t="shared" si="42"/>
        <v/>
      </c>
      <c r="GG18" s="43" t="str">
        <f t="shared" si="43"/>
        <v/>
      </c>
      <c r="GH18" s="120" t="str">
        <f t="shared" si="44"/>
        <v/>
      </c>
      <c r="GI18" s="43"/>
      <c r="GJ18" s="4" t="s">
        <v>485</v>
      </c>
      <c r="GK18" s="43">
        <f t="shared" si="47"/>
        <v>0</v>
      </c>
      <c r="GL18" s="43"/>
      <c r="GM18" s="43"/>
      <c r="GV18" s="58" t="s">
        <v>91</v>
      </c>
      <c r="GW18" s="88" t="str">
        <f>IF(AND($B$8="Bass",$G$28 &lt;&gt; ""),"P1216D Classic Brkt","")</f>
        <v/>
      </c>
      <c r="GX18" s="88" t="str">
        <f>IF(AND($B$9="Bass",$G$28 &lt;&gt; ""),"P1216D Classic Brkt","")</f>
        <v/>
      </c>
      <c r="GY18" s="88" t="str">
        <f>IF(AND($B$10="Bass",$G$28 &lt;&gt; ""),"P1216D Classic Brkt","")</f>
        <v/>
      </c>
      <c r="GZ18" s="88" t="str">
        <f>IF(AND($B$11="Bass",$G$28 &lt;&gt; ""),"P1216D Classic Brkt","")</f>
        <v/>
      </c>
      <c r="HA18" s="88" t="str">
        <f>IF(AND($B$12="Bass",$G$28 &lt;&gt; ""),"P1216D Classic Brkt","")</f>
        <v/>
      </c>
      <c r="HB18" s="88" t="str">
        <f>IF(AND($B$13="Bass",$G$28 &lt;&gt; ""),"P1216D Classic Brkt","")</f>
        <v/>
      </c>
      <c r="HC18" s="88" t="str">
        <f>IF(AND($B$14="Bass",$G$28 &lt;&gt; ""),"P1216D Classic Brkt","")</f>
        <v/>
      </c>
      <c r="HD18" s="88" t="str">
        <f>IF(AND($B$15="Bass",$G$28 &lt;&gt; ""),"P1216D Classic Brkt","")</f>
        <v/>
      </c>
      <c r="HE18" s="88" t="str">
        <f>IF(AND($B$16="Bass",$G$28 &lt;&gt; ""),"P1216D Classic Brkt","")</f>
        <v/>
      </c>
      <c r="HF18" s="88" t="str">
        <f>IF(AND($B$17="Bass",$G$28 &lt;&gt; ""),"P1216D Classic Brkt","")</f>
        <v/>
      </c>
      <c r="HG18" s="88" t="str">
        <f>IF(AND($B$18="Bass",$G$28 &lt;&gt; ""),"P1216D Classic Brkt","")</f>
        <v/>
      </c>
      <c r="HH18" s="88" t="str">
        <f>IF(AND($B$19="Bass",$G$28 &lt;&gt; ""),"P1216D Classic Brkt","")</f>
        <v/>
      </c>
      <c r="HI18" s="88" t="str">
        <f>IF(AND($B$20="Bass",$G$28 &lt;&gt; ""),"P1216D Classic Brkt","")</f>
        <v/>
      </c>
    </row>
    <row r="19" spans="1:218" ht="15.6" x14ac:dyDescent="0.3">
      <c r="A19" s="138">
        <v>1</v>
      </c>
      <c r="B19" s="139"/>
      <c r="C19" s="139"/>
      <c r="D19" s="184"/>
      <c r="E19" s="139"/>
      <c r="F19" s="184"/>
      <c r="G19" s="140"/>
      <c r="H19" s="71" t="str">
        <f t="shared" si="16"/>
        <v/>
      </c>
      <c r="I19" s="184"/>
      <c r="J19" s="184"/>
      <c r="L19" s="184"/>
      <c r="M19" s="185"/>
      <c r="P19" s="195">
        <f t="shared" si="17"/>
        <v>0</v>
      </c>
      <c r="Q19" s="195">
        <f t="shared" si="48"/>
        <v>0</v>
      </c>
      <c r="R19" s="195">
        <f t="shared" si="18"/>
        <v>0</v>
      </c>
      <c r="S19" s="189">
        <f>IF($B19=$S$7,SUM(#REF!),0)</f>
        <v>0</v>
      </c>
      <c r="T19" s="189">
        <f>IF($B19=$T$7,SUM(#REF!),0)</f>
        <v>0</v>
      </c>
      <c r="U19" s="189">
        <f>IF($B19=$U$7,SUM(#REF!),0)</f>
        <v>0</v>
      </c>
      <c r="V19" s="189">
        <f>IF($B19=$V$7, SUM(#REF!),0)</f>
        <v>0</v>
      </c>
      <c r="W19" s="189" t="e">
        <f t="shared" si="19"/>
        <v>#DIV/0!</v>
      </c>
      <c r="X19" s="44">
        <f t="shared" ca="1" si="20"/>
        <v>0</v>
      </c>
      <c r="Y19" s="13">
        <f ca="1">IF($X$5=19,0,1)</f>
        <v>1</v>
      </c>
      <c r="AA19" s="127" t="e">
        <f t="shared" si="21"/>
        <v>#N/A</v>
      </c>
      <c r="AE19" t="s">
        <v>486</v>
      </c>
      <c r="AG19" s="56" t="s">
        <v>548</v>
      </c>
      <c r="AH19" s="66" t="s">
        <v>113</v>
      </c>
      <c r="AI19" s="26" t="s">
        <v>114</v>
      </c>
      <c r="AJ19" s="104" t="s">
        <v>115</v>
      </c>
      <c r="AK19" s="105" t="s">
        <v>548</v>
      </c>
      <c r="AL19" s="6"/>
      <c r="AM19" s="27" t="s">
        <v>488</v>
      </c>
      <c r="AN19" s="44" t="e">
        <f>INDEX(AG:AH,MATCH(C3,AG:AG,0),2)</f>
        <v>#N/A</v>
      </c>
      <c r="AO19" s="6" t="s">
        <v>489</v>
      </c>
      <c r="AP19" s="6"/>
      <c r="AQ19" s="6"/>
      <c r="AR19" s="6"/>
      <c r="AT19" s="90" t="s">
        <v>457</v>
      </c>
      <c r="AU19" s="15">
        <f t="shared" si="12"/>
        <v>9999</v>
      </c>
      <c r="AV19" s="15">
        <f t="shared" si="8"/>
        <v>9999</v>
      </c>
      <c r="AW19" s="15">
        <f t="shared" si="8"/>
        <v>9999</v>
      </c>
      <c r="AX19" s="15">
        <f t="shared" si="8"/>
        <v>9999</v>
      </c>
      <c r="AY19" s="15">
        <f t="shared" si="8"/>
        <v>9999</v>
      </c>
      <c r="AZ19" s="15">
        <f t="shared" si="8"/>
        <v>9999</v>
      </c>
      <c r="BA19" s="15">
        <f t="shared" si="8"/>
        <v>9999</v>
      </c>
      <c r="BB19" s="15">
        <f t="shared" si="8"/>
        <v>9999</v>
      </c>
      <c r="BC19" s="15">
        <f t="shared" si="8"/>
        <v>9999</v>
      </c>
      <c r="BD19" s="15">
        <f t="shared" si="8"/>
        <v>9999</v>
      </c>
      <c r="BE19" s="15">
        <f t="shared" si="8"/>
        <v>9999</v>
      </c>
      <c r="BF19" s="15">
        <f t="shared" si="8"/>
        <v>9999</v>
      </c>
      <c r="BG19" s="6"/>
      <c r="BH19" s="56"/>
      <c r="BI19" s="1" t="s">
        <v>295</v>
      </c>
      <c r="BJ19" s="1" t="s">
        <v>471</v>
      </c>
      <c r="BK19" s="1" t="s">
        <v>455</v>
      </c>
      <c r="BL19" s="4" t="s">
        <v>492</v>
      </c>
      <c r="BM19" s="130" t="s">
        <v>1355</v>
      </c>
      <c r="BP19" s="4" t="s">
        <v>493</v>
      </c>
      <c r="BQ19" s="4"/>
      <c r="BR19" s="6" t="str">
        <f t="shared" si="9"/>
        <v>Classic Maple 20x24 Bass Drum</v>
      </c>
      <c r="BS19" s="4" t="s">
        <v>493</v>
      </c>
      <c r="BT19" s="71"/>
      <c r="BV19" s="6" t="str">
        <f t="shared" si="49"/>
        <v>Legacy Maple 18x24 Bass Drum</v>
      </c>
      <c r="BW19" s="4" t="s">
        <v>474</v>
      </c>
      <c r="BX19" s="67"/>
      <c r="BZ19" s="6" t="str">
        <f t="shared" si="50"/>
        <v>Legacy Mahogany 18x24 Bass Drum</v>
      </c>
      <c r="CA19" s="4" t="s">
        <v>474</v>
      </c>
      <c r="CB19" s="67"/>
      <c r="CC19" s="9"/>
      <c r="CD19" s="6" t="str">
        <f t="shared" si="51"/>
        <v>Legacy Exotic 18x24 Bass Drum</v>
      </c>
      <c r="CE19" s="4" t="s">
        <v>474</v>
      </c>
      <c r="CF19" s="70"/>
      <c r="CG19" s="23" t="s">
        <v>494</v>
      </c>
      <c r="CH19" s="4" t="s">
        <v>493</v>
      </c>
      <c r="CI19" s="70"/>
      <c r="CJ19" s="4" t="s">
        <v>474</v>
      </c>
      <c r="CK19" s="90" t="s">
        <v>475</v>
      </c>
      <c r="CL19" s="157"/>
      <c r="CM19" s="157"/>
      <c r="CN19" s="157"/>
      <c r="CO19" s="157"/>
      <c r="CP19" s="157"/>
      <c r="CQ19" s="157"/>
      <c r="CR19" s="157"/>
      <c r="CS19" s="14" t="s">
        <v>495</v>
      </c>
      <c r="CT19" s="157"/>
      <c r="CU19" s="157"/>
      <c r="CV19" s="157"/>
      <c r="CW19" s="4" t="str">
        <f t="shared" si="52"/>
        <v>18x24 Bass Drum</v>
      </c>
      <c r="CX19" s="93" t="s">
        <v>496</v>
      </c>
      <c r="CY19" s="93" t="s">
        <v>497</v>
      </c>
      <c r="CZ19" s="93" t="s">
        <v>498</v>
      </c>
      <c r="DA19" s="93" t="s">
        <v>499</v>
      </c>
      <c r="DB19" s="93" t="s">
        <v>500</v>
      </c>
      <c r="DC19" s="70"/>
      <c r="DD19" s="13" t="s">
        <v>52</v>
      </c>
      <c r="DE19" s="16" t="str">
        <f t="shared" si="3"/>
        <v>Bass.18x22 Bass Drum</v>
      </c>
      <c r="DF19" s="4" t="s">
        <v>390</v>
      </c>
      <c r="DG19" s="69" t="str">
        <f t="shared" si="4"/>
        <v>MLLCLL</v>
      </c>
      <c r="DH19" s="13" t="s">
        <v>78</v>
      </c>
      <c r="DI19" s="13" t="s">
        <v>79</v>
      </c>
      <c r="DJ19" s="13" t="s">
        <v>69</v>
      </c>
      <c r="DM19" s="13"/>
      <c r="DN19" s="13"/>
      <c r="DO19" s="13"/>
      <c r="DP19" s="13">
        <f t="shared" si="5"/>
        <v>0</v>
      </c>
      <c r="DQ19" s="25" t="s">
        <v>361</v>
      </c>
      <c r="DR19" s="13"/>
      <c r="DT19" t="s">
        <v>501</v>
      </c>
      <c r="DU19" s="251" t="e">
        <f t="shared" si="54"/>
        <v>#N/A</v>
      </c>
      <c r="DV19" s="66"/>
      <c r="DW19" s="71"/>
      <c r="DZ19" t="s">
        <v>502</v>
      </c>
      <c r="EA19" s="66">
        <f t="shared" si="55"/>
        <v>0</v>
      </c>
      <c r="EB19" s="71" t="s">
        <v>503</v>
      </c>
      <c r="EC19" s="13">
        <v>12</v>
      </c>
      <c r="ED19" s="13"/>
      <c r="EE19" s="13"/>
      <c r="EF19" s="69" t="str">
        <f>IF(EE17=0,"Shell_Mount","No_Shell_Mount")</f>
        <v>Shell_Mount</v>
      </c>
      <c r="EG19" s="26"/>
      <c r="EH19" s="26"/>
      <c r="EI19" s="24"/>
      <c r="EJ19" s="24"/>
      <c r="EK19" s="24"/>
      <c r="EL19" s="24"/>
      <c r="EM19" s="24"/>
      <c r="EN19" s="24"/>
      <c r="EO19" s="24"/>
      <c r="EP19" s="24"/>
      <c r="EQ19" s="24"/>
      <c r="ER19" s="24"/>
      <c r="ES19" s="24"/>
      <c r="ET19" s="24"/>
      <c r="EV19" s="14" t="s">
        <v>504</v>
      </c>
      <c r="EW19" s="24">
        <v>50</v>
      </c>
      <c r="EX19" s="26"/>
      <c r="EZ19" s="81">
        <f t="shared" si="22"/>
        <v>0</v>
      </c>
      <c r="FA19" s="27"/>
      <c r="FB19" s="18"/>
      <c r="FC19">
        <v>12</v>
      </c>
      <c r="FD19" s="43">
        <f t="shared" si="45"/>
        <v>0</v>
      </c>
      <c r="FE19" s="13" t="str">
        <f t="shared" si="23"/>
        <v/>
      </c>
      <c r="FF19" s="13" t="str">
        <f t="shared" si="53"/>
        <v/>
      </c>
      <c r="FG19" s="13" t="str">
        <f t="shared" si="46"/>
        <v>Double</v>
      </c>
      <c r="FM19" s="13">
        <f t="shared" si="25"/>
        <v>0</v>
      </c>
      <c r="FN19" s="40">
        <v>19</v>
      </c>
      <c r="FO19" s="13">
        <f t="shared" si="26"/>
        <v>1</v>
      </c>
      <c r="FP19">
        <f t="shared" si="27"/>
        <v>0</v>
      </c>
      <c r="FQ19">
        <f t="shared" si="28"/>
        <v>0</v>
      </c>
      <c r="FR19" s="35">
        <f t="shared" si="29"/>
        <v>0</v>
      </c>
      <c r="FS19">
        <f t="shared" si="30"/>
        <v>0</v>
      </c>
      <c r="FT19" s="35">
        <f t="shared" si="31"/>
        <v>0</v>
      </c>
      <c r="FU19" s="36">
        <f t="shared" si="32"/>
        <v>0</v>
      </c>
      <c r="FV19" s="98" t="str">
        <f t="shared" si="33"/>
        <v xml:space="preserve"> </v>
      </c>
      <c r="FX19" s="44">
        <f t="shared" ca="1" si="34"/>
        <v>0</v>
      </c>
      <c r="FY19" s="44" t="str">
        <f t="shared" ca="1" si="35"/>
        <v/>
      </c>
      <c r="FZ19" s="44" t="str">
        <f t="shared" ca="1" si="36"/>
        <v/>
      </c>
      <c r="GA19" s="71" t="str">
        <f t="shared" si="37"/>
        <v/>
      </c>
      <c r="GB19" s="71" t="str">
        <f t="shared" si="38"/>
        <v/>
      </c>
      <c r="GC19" s="71" t="str">
        <f t="shared" si="39"/>
        <v/>
      </c>
      <c r="GD19" s="71" t="str">
        <f t="shared" si="40"/>
        <v/>
      </c>
      <c r="GE19" s="71" t="str">
        <f t="shared" si="41"/>
        <v/>
      </c>
      <c r="GF19" s="119" t="str">
        <f t="shared" si="42"/>
        <v/>
      </c>
      <c r="GG19" s="43" t="str">
        <f t="shared" si="43"/>
        <v/>
      </c>
      <c r="GH19" s="120" t="str">
        <f t="shared" si="44"/>
        <v/>
      </c>
      <c r="GI19" s="43"/>
      <c r="GJ19" s="11" t="s">
        <v>505</v>
      </c>
      <c r="GK19" s="15">
        <f>SUM(GK9:GK18)</f>
        <v>0</v>
      </c>
      <c r="GL19" s="43"/>
      <c r="GM19" s="43"/>
      <c r="GV19" s="58" t="s">
        <v>506</v>
      </c>
      <c r="GW19" s="89" t="str">
        <f>IF(AND($B$8="Bass",$G$28 &lt;&gt;""), $G$28, IF($B$8="Bass", $E$28,""))</f>
        <v/>
      </c>
      <c r="GX19" s="89" t="str">
        <f>IF(AND($B$9="Bass",$G$28 &lt;&gt;""), $G$28, IF($B$9="Bass", $E$28,""))</f>
        <v/>
      </c>
      <c r="GY19" s="89" t="str">
        <f>IF(AND($B$10="Bass",$G$28 &lt;&gt;""), $G$28, IF($B$10="Bass", $E$28,""))</f>
        <v/>
      </c>
      <c r="GZ19" s="89" t="str">
        <f>IF(AND($B$11="Bass",$G$28 &lt;&gt;""), $G$28, IF($B$11="Bass", $E$28,""))</f>
        <v/>
      </c>
      <c r="HA19" s="89" t="str">
        <f>IF(AND($B$12="Bass",$G$28 &lt;&gt;""), $G$28, IF($B$12="Bass", $E$28,""))</f>
        <v/>
      </c>
      <c r="HB19" s="89" t="str">
        <f>IF(AND($B$13="Bass",$G$28 &lt;&gt;""), $G$28, IF($B$13="Bass", $E$28,""))</f>
        <v/>
      </c>
      <c r="HC19" s="89" t="str">
        <f>IF(AND($B$14="Bass",$G$28 &lt;&gt;""), $G$28, IF($B$14="Bass", $E$28,""))</f>
        <v/>
      </c>
      <c r="HD19" s="64" t="str">
        <f>IF(AND($B$15="Bass",$G$28 &lt;&gt;""), $G$28, IF($B$15="Bass", $E$28,""))</f>
        <v/>
      </c>
      <c r="HE19" s="64" t="str">
        <f>IF(AND($B$16="Bass",$G$28 &lt;&gt;""), $G$28, IF($B$16="Bass", $E$28,""))</f>
        <v/>
      </c>
      <c r="HF19" s="64" t="str">
        <f>IF(AND($B$17="Bass",$G$28 &lt;&gt;""), $G$28, IF($B$17="Bass", $E$28,""))</f>
        <v/>
      </c>
      <c r="HG19" s="64" t="str">
        <f>IF(AND($B$18="Bass",$G$28 &lt;&gt;""), $G$28, IF($B$18="Bass", $E$28,""))</f>
        <v/>
      </c>
      <c r="HH19" s="64" t="str">
        <f>IF(AND($B$19="Bass",$G$28 &lt;&gt;""), $G$28, IF($B$19="Bass", $E$28,""))</f>
        <v/>
      </c>
      <c r="HI19" s="64" t="str">
        <f>IF(AND($B$20="Bass",$G$28 &lt;&gt;""), $G$28, IF($B$20="Bass", $E$28,""))</f>
        <v/>
      </c>
    </row>
    <row r="20" spans="1:218" ht="15.6" x14ac:dyDescent="0.3">
      <c r="A20" s="138">
        <v>1</v>
      </c>
      <c r="B20" s="139"/>
      <c r="C20" s="139"/>
      <c r="D20" s="184"/>
      <c r="E20" s="139"/>
      <c r="F20" s="184"/>
      <c r="G20" s="140"/>
      <c r="H20" s="71" t="str">
        <f t="shared" si="16"/>
        <v/>
      </c>
      <c r="I20" s="184"/>
      <c r="J20" s="184"/>
      <c r="L20" s="184"/>
      <c r="M20" s="185"/>
      <c r="P20" s="195">
        <f t="shared" si="17"/>
        <v>0</v>
      </c>
      <c r="Q20" s="195">
        <f t="shared" si="48"/>
        <v>0</v>
      </c>
      <c r="R20" s="195">
        <f t="shared" si="18"/>
        <v>0</v>
      </c>
      <c r="S20" s="189">
        <f>IF($B20=$S$7,SUM(#REF!),0)</f>
        <v>0</v>
      </c>
      <c r="T20" s="189">
        <f>IF($B20=$T$7,SUM(#REF!),0)</f>
        <v>0</v>
      </c>
      <c r="U20" s="189">
        <f>IF($B20=$U$7,SUM(#REF!),0)</f>
        <v>0</v>
      </c>
      <c r="V20" s="189">
        <f>IF($B20=$V$7, SUM(#REF!),0)</f>
        <v>0</v>
      </c>
      <c r="W20" s="189" t="e">
        <f t="shared" si="19"/>
        <v>#DIV/0!</v>
      </c>
      <c r="X20" s="44">
        <f t="shared" ca="1" si="20"/>
        <v>0</v>
      </c>
      <c r="Y20" s="13">
        <f ca="1">IF($X$5=20,0,1)</f>
        <v>1</v>
      </c>
      <c r="AA20" s="127" t="e">
        <f t="shared" si="21"/>
        <v>#N/A</v>
      </c>
      <c r="AE20" t="s">
        <v>507</v>
      </c>
      <c r="AG20" s="56" t="s">
        <v>571</v>
      </c>
      <c r="AH20" s="66" t="s">
        <v>113</v>
      </c>
      <c r="AI20" s="26" t="s">
        <v>114</v>
      </c>
      <c r="AJ20" s="104" t="s">
        <v>115</v>
      </c>
      <c r="AK20" s="105" t="s">
        <v>571</v>
      </c>
      <c r="AL20" s="6"/>
      <c r="AM20" s="6"/>
      <c r="AN20" s="6"/>
      <c r="AO20" s="6"/>
      <c r="AP20" s="6"/>
      <c r="AQ20" s="6"/>
      <c r="AR20" s="6"/>
      <c r="AT20" s="90" t="s">
        <v>475</v>
      </c>
      <c r="AU20" s="15">
        <f t="shared" si="12"/>
        <v>9999</v>
      </c>
      <c r="AV20" s="15">
        <f t="shared" si="12"/>
        <v>9999</v>
      </c>
      <c r="AW20" s="15">
        <f t="shared" si="12"/>
        <v>9999</v>
      </c>
      <c r="AX20" s="15">
        <f t="shared" si="12"/>
        <v>9999</v>
      </c>
      <c r="AY20" s="15">
        <f t="shared" si="12"/>
        <v>9999</v>
      </c>
      <c r="AZ20" s="15">
        <f t="shared" si="12"/>
        <v>9999</v>
      </c>
      <c r="BA20" s="15">
        <f t="shared" si="12"/>
        <v>9999</v>
      </c>
      <c r="BB20" s="15">
        <f t="shared" si="12"/>
        <v>9999</v>
      </c>
      <c r="BC20" s="15">
        <f t="shared" si="12"/>
        <v>9999</v>
      </c>
      <c r="BD20" s="15">
        <f t="shared" si="12"/>
        <v>9999</v>
      </c>
      <c r="BE20" s="15">
        <f t="shared" si="12"/>
        <v>9999</v>
      </c>
      <c r="BF20" s="15">
        <f t="shared" si="12"/>
        <v>9999</v>
      </c>
      <c r="BG20" s="6"/>
      <c r="BH20" s="56"/>
      <c r="BI20" s="1" t="s">
        <v>370</v>
      </c>
      <c r="BJ20" s="1" t="s">
        <v>490</v>
      </c>
      <c r="BK20" s="1" t="s">
        <v>490</v>
      </c>
      <c r="BL20" s="4" t="s">
        <v>509</v>
      </c>
      <c r="BM20" s="1" t="s">
        <v>1299</v>
      </c>
      <c r="BP20" s="4" t="s">
        <v>263</v>
      </c>
      <c r="BQ20" s="4"/>
      <c r="BR20" s="6" t="str">
        <f t="shared" si="9"/>
        <v>Classic Maple 12x26 Bass Drum</v>
      </c>
      <c r="BS20" s="4" t="s">
        <v>263</v>
      </c>
      <c r="BT20" s="71"/>
      <c r="BV20" s="6" t="str">
        <f t="shared" si="49"/>
        <v>Legacy Maple 20x24 Bass Drum</v>
      </c>
      <c r="BW20" s="4" t="s">
        <v>493</v>
      </c>
      <c r="BX20" s="67"/>
      <c r="BZ20" s="6" t="str">
        <f t="shared" si="50"/>
        <v>Legacy Mahogany 20x24 Bass Drum</v>
      </c>
      <c r="CA20" s="4" t="s">
        <v>493</v>
      </c>
      <c r="CB20" s="67"/>
      <c r="CC20" s="9"/>
      <c r="CD20" s="6" t="str">
        <f t="shared" si="51"/>
        <v>Legacy Exotic 20x24 Bass Drum</v>
      </c>
      <c r="CE20" s="4" t="s">
        <v>493</v>
      </c>
      <c r="CF20" s="70"/>
      <c r="CG20" s="23" t="s">
        <v>510</v>
      </c>
      <c r="CH20" s="4" t="s">
        <v>263</v>
      </c>
      <c r="CI20" s="70"/>
      <c r="CJ20" s="4" t="s">
        <v>493</v>
      </c>
      <c r="CK20" s="90" t="s">
        <v>494</v>
      </c>
      <c r="CL20" s="157"/>
      <c r="CM20" s="157"/>
      <c r="CN20" s="157"/>
      <c r="CO20" s="157"/>
      <c r="CP20" s="157"/>
      <c r="CQ20" s="157"/>
      <c r="CR20" s="157"/>
      <c r="CS20" s="14" t="s">
        <v>511</v>
      </c>
      <c r="CT20" s="157"/>
      <c r="CU20" s="225" t="e">
        <f t="shared" ref="CU20:CU23" si="56">CT20*INDEX($DB$90:$DB$92,MATCH($CQ$85,Currency,0))/$DB$90</f>
        <v>#N/A</v>
      </c>
      <c r="CV20" s="70"/>
      <c r="CW20" s="4" t="str">
        <f t="shared" si="52"/>
        <v>20x24 Bass Drum</v>
      </c>
      <c r="CX20" s="93" t="s">
        <v>512</v>
      </c>
      <c r="CY20" s="93" t="s">
        <v>513</v>
      </c>
      <c r="CZ20" s="93" t="s">
        <v>514</v>
      </c>
      <c r="DA20" s="93" t="s">
        <v>515</v>
      </c>
      <c r="DB20" s="93" t="s">
        <v>516</v>
      </c>
      <c r="DC20" s="70"/>
      <c r="DD20" s="13" t="s">
        <v>52</v>
      </c>
      <c r="DE20" s="16" t="str">
        <f t="shared" si="3"/>
        <v>Bass.18x24 Bass Drum</v>
      </c>
      <c r="DF20" s="4" t="s">
        <v>474</v>
      </c>
      <c r="DG20" s="69" t="str">
        <f t="shared" si="4"/>
        <v>MLLCLL</v>
      </c>
      <c r="DH20" s="13" t="s">
        <v>78</v>
      </c>
      <c r="DI20" s="13" t="s">
        <v>79</v>
      </c>
      <c r="DJ20" s="13" t="s">
        <v>69</v>
      </c>
      <c r="DM20" s="13"/>
      <c r="DN20" s="13"/>
      <c r="DO20" s="13"/>
      <c r="DP20" s="13">
        <f t="shared" si="5"/>
        <v>0</v>
      </c>
      <c r="DQ20" s="25" t="s">
        <v>361</v>
      </c>
      <c r="DR20" s="13"/>
      <c r="DT20" t="s">
        <v>517</v>
      </c>
      <c r="DU20" s="251" t="e">
        <f t="shared" si="54"/>
        <v>#N/A</v>
      </c>
      <c r="DV20" s="66"/>
      <c r="DW20" s="71"/>
      <c r="DZ20" t="s">
        <v>518</v>
      </c>
      <c r="EA20" s="66">
        <f t="shared" si="55"/>
        <v>0</v>
      </c>
      <c r="EB20" s="71" t="s">
        <v>519</v>
      </c>
      <c r="EC20" s="13">
        <v>12</v>
      </c>
      <c r="ED20" s="13"/>
      <c r="EE20" s="13"/>
      <c r="EF20" s="16"/>
      <c r="EG20" s="26"/>
      <c r="EH20" s="26"/>
      <c r="EI20" s="24"/>
      <c r="EK20" s="24"/>
      <c r="EL20" s="24"/>
      <c r="EM20" s="24"/>
      <c r="EN20" s="24"/>
      <c r="EO20" s="24"/>
      <c r="EP20" s="24"/>
      <c r="EQ20" s="24"/>
      <c r="ER20" s="24"/>
      <c r="ES20" s="24"/>
      <c r="ET20" s="24"/>
      <c r="EV20" s="14" t="s">
        <v>520</v>
      </c>
      <c r="EW20" s="24">
        <v>50</v>
      </c>
      <c r="EX20" s="26"/>
      <c r="EZ20" s="81">
        <f t="shared" si="22"/>
        <v>0</v>
      </c>
      <c r="FA20" s="27"/>
      <c r="FB20" s="18"/>
      <c r="FC20">
        <v>13</v>
      </c>
      <c r="FD20" s="43">
        <f t="shared" si="45"/>
        <v>0</v>
      </c>
      <c r="FE20" s="13" t="str">
        <f t="shared" si="23"/>
        <v/>
      </c>
      <c r="FF20" s="13" t="str">
        <f t="shared" si="53"/>
        <v/>
      </c>
      <c r="FG20" s="13" t="str">
        <f t="shared" si="46"/>
        <v>Double</v>
      </c>
      <c r="FM20" s="13">
        <f t="shared" si="25"/>
        <v>0</v>
      </c>
      <c r="FN20" s="40">
        <v>20</v>
      </c>
      <c r="FO20" s="13">
        <f t="shared" si="26"/>
        <v>1</v>
      </c>
      <c r="FP20" s="37">
        <f t="shared" si="27"/>
        <v>0</v>
      </c>
      <c r="FQ20" s="37">
        <f t="shared" si="28"/>
        <v>0</v>
      </c>
      <c r="FR20" s="38">
        <f t="shared" si="29"/>
        <v>0</v>
      </c>
      <c r="FS20" s="37">
        <f t="shared" si="30"/>
        <v>0</v>
      </c>
      <c r="FT20" s="38">
        <f t="shared" si="31"/>
        <v>0</v>
      </c>
      <c r="FU20" s="39">
        <f t="shared" si="32"/>
        <v>0</v>
      </c>
      <c r="FV20" s="98" t="str">
        <f t="shared" si="33"/>
        <v xml:space="preserve"> </v>
      </c>
      <c r="FX20" s="44">
        <f t="shared" ca="1" si="34"/>
        <v>0</v>
      </c>
      <c r="FY20" s="44" t="str">
        <f t="shared" ca="1" si="35"/>
        <v/>
      </c>
      <c r="FZ20" s="44" t="str">
        <f t="shared" ca="1" si="36"/>
        <v/>
      </c>
      <c r="GA20" s="71" t="str">
        <f t="shared" si="37"/>
        <v/>
      </c>
      <c r="GB20" s="71" t="str">
        <f t="shared" si="38"/>
        <v/>
      </c>
      <c r="GC20" s="71" t="str">
        <f t="shared" si="39"/>
        <v/>
      </c>
      <c r="GD20" s="71" t="str">
        <f t="shared" si="40"/>
        <v/>
      </c>
      <c r="GE20" s="71" t="str">
        <f t="shared" si="41"/>
        <v/>
      </c>
      <c r="GF20" s="119" t="str">
        <f t="shared" si="42"/>
        <v/>
      </c>
      <c r="GG20" s="43" t="str">
        <f t="shared" si="43"/>
        <v/>
      </c>
      <c r="GH20" s="120" t="str">
        <f t="shared" si="44"/>
        <v/>
      </c>
      <c r="GI20" s="43"/>
      <c r="GJ20" s="43"/>
      <c r="GK20" s="43"/>
      <c r="GL20" s="43"/>
      <c r="GM20" s="43"/>
      <c r="GV20" s="58" t="s">
        <v>521</v>
      </c>
      <c r="GW20" s="88" t="str">
        <f>IF(AND($B$8="Bass",$G$27 &lt;&gt;""), $G$27, IF($B$8="Bass", $E$27,""))</f>
        <v/>
      </c>
      <c r="GX20" s="88" t="str">
        <f>IF(AND($B$9="Bass",$G$27 &lt;&gt;""), $G$27, IF($B$9="Bass", $E$27,""))</f>
        <v/>
      </c>
      <c r="GY20" s="88" t="str">
        <f>IF(AND($B$10="Bass",$G$27 &lt;&gt;""), $G$27, IF($B$10="Bass", $E$27,""))</f>
        <v/>
      </c>
      <c r="GZ20" s="88" t="str">
        <f>IF(AND($B$11="Bass",$G$27 &lt;&gt;""), $G$27, IF($B$11="Bass", $E$27,""))</f>
        <v/>
      </c>
      <c r="HA20" s="88" t="str">
        <f>IF(AND($B$12="Bass",$G$27 &lt;&gt;""), $G$27, IF($B$12="Bass", $E$27,""))</f>
        <v/>
      </c>
      <c r="HB20" s="88" t="str">
        <f>IF(AND($B$13="Bass",$G$27 &lt;&gt;""), $G$27, IF($B$13="Bass", $E$27,""))</f>
        <v/>
      </c>
      <c r="HC20" s="88" t="str">
        <f>IF(AND($B$14="Bass",$G$27 &lt;&gt;""), $G$27, IF($B$14="Bass", $E$27,""))</f>
        <v/>
      </c>
      <c r="HD20" s="62" t="str">
        <f>IF(AND($B$15="Bass",$G$27 &lt;&gt;""), $G$27, IF($B$15="Bass", $E$27,""))</f>
        <v/>
      </c>
      <c r="HE20" s="62" t="str">
        <f>IF(AND($B$16="Bass",$G$27 &lt;&gt;""), $G$27, IF($B$16="Bass", $E$27,""))</f>
        <v/>
      </c>
      <c r="HF20" s="62" t="str">
        <f>IF(AND($B$17="Bass",$G$27 &lt;&gt;""), $G$27, IF($B$17="Bass", $E$27,""))</f>
        <v/>
      </c>
      <c r="HG20" s="62" t="str">
        <f>IF(AND($B$18="Bass",$G$27 &lt;&gt;""), $G$27, IF($B$18="Bass", $E$27,""))</f>
        <v/>
      </c>
      <c r="HH20" s="62" t="str">
        <f>IF(AND($B$19="Bass",$G$27 &lt;&gt;""), $G$27, IF($B$19="Bass", $E$27,""))</f>
        <v/>
      </c>
      <c r="HI20" s="62" t="str">
        <f>IF(AND($B$20="Bass",$G$27 &lt;&gt;""), $G$27, IF($B$20="Bass", $E$27,""))</f>
        <v/>
      </c>
    </row>
    <row r="21" spans="1:218" ht="24" customHeight="1" thickBot="1" x14ac:dyDescent="0.45">
      <c r="B21" s="136" t="s">
        <v>522</v>
      </c>
      <c r="D21" s="52"/>
      <c r="E21" s="142" t="s">
        <v>523</v>
      </c>
      <c r="G21" s="143" t="s">
        <v>524</v>
      </c>
      <c r="H21" s="10"/>
      <c r="I21" s="52"/>
      <c r="J21" s="52"/>
      <c r="N21" s="16"/>
      <c r="R21" s="29"/>
      <c r="S21" s="16"/>
      <c r="T21" s="16"/>
      <c r="U21" s="16"/>
      <c r="V21" s="16"/>
      <c r="W21" s="16"/>
      <c r="X21" s="16"/>
      <c r="AE21" t="s">
        <v>525</v>
      </c>
      <c r="AG21" s="56" t="s">
        <v>590</v>
      </c>
      <c r="AH21" s="66" t="s">
        <v>113</v>
      </c>
      <c r="AI21" s="26" t="s">
        <v>114</v>
      </c>
      <c r="AJ21" s="104" t="s">
        <v>115</v>
      </c>
      <c r="AK21" s="105" t="s">
        <v>590</v>
      </c>
      <c r="AL21" s="6"/>
      <c r="AM21" s="102" t="s">
        <v>526</v>
      </c>
      <c r="AN21" s="6"/>
      <c r="AO21" s="6"/>
      <c r="AP21" s="6"/>
      <c r="AQ21" s="6"/>
      <c r="AR21" s="6"/>
      <c r="AT21" s="90" t="s">
        <v>494</v>
      </c>
      <c r="AU21" s="15">
        <f t="shared" ref="AU21:BF36" si="57">IFERROR(INDEX($AT$81:$BA$972,MATCH(CONCATENATE($AT21,".",AU$3),$AT$81:$AT$972,0),7),9999)</f>
        <v>9999</v>
      </c>
      <c r="AV21" s="15">
        <f t="shared" si="57"/>
        <v>9999</v>
      </c>
      <c r="AW21" s="15">
        <f t="shared" si="57"/>
        <v>9999</v>
      </c>
      <c r="AX21" s="15">
        <f t="shared" si="57"/>
        <v>9999</v>
      </c>
      <c r="AY21" s="15">
        <f t="shared" si="57"/>
        <v>9999</v>
      </c>
      <c r="AZ21" s="15">
        <f t="shared" si="57"/>
        <v>9999</v>
      </c>
      <c r="BA21" s="15">
        <f t="shared" si="57"/>
        <v>9999</v>
      </c>
      <c r="BB21" s="15">
        <f t="shared" si="57"/>
        <v>9999</v>
      </c>
      <c r="BC21" s="15">
        <f t="shared" si="57"/>
        <v>9999</v>
      </c>
      <c r="BD21" s="15">
        <f t="shared" si="57"/>
        <v>9999</v>
      </c>
      <c r="BE21" s="15">
        <f t="shared" si="57"/>
        <v>9999</v>
      </c>
      <c r="BF21" s="15">
        <f t="shared" si="57"/>
        <v>9999</v>
      </c>
      <c r="BG21" s="6"/>
      <c r="BH21" s="56"/>
      <c r="BI21" s="1" t="s">
        <v>388</v>
      </c>
      <c r="BJ21" s="1" t="s">
        <v>508</v>
      </c>
      <c r="BK21" s="1" t="s">
        <v>508</v>
      </c>
      <c r="BL21" s="4" t="s">
        <v>528</v>
      </c>
      <c r="BM21" s="1" t="s">
        <v>455</v>
      </c>
      <c r="BP21" s="4" t="s">
        <v>380</v>
      </c>
      <c r="BQ21" s="4"/>
      <c r="BR21" s="6" t="str">
        <f t="shared" si="9"/>
        <v>Classic Maple 14x26 Bass Drum</v>
      </c>
      <c r="BS21" s="4" t="s">
        <v>380</v>
      </c>
      <c r="BT21" s="71"/>
      <c r="BV21" s="6" t="str">
        <f t="shared" si="49"/>
        <v>Legacy Maple 12x26 Bass Drum</v>
      </c>
      <c r="BW21" s="4" t="s">
        <v>263</v>
      </c>
      <c r="BX21" s="67"/>
      <c r="BZ21" s="6" t="str">
        <f t="shared" si="50"/>
        <v>Legacy Mahogany 12x26 Bass Drum</v>
      </c>
      <c r="CA21" s="4" t="s">
        <v>263</v>
      </c>
      <c r="CB21" s="67"/>
      <c r="CC21" s="9"/>
      <c r="CD21" s="6" t="str">
        <f t="shared" si="51"/>
        <v>Legacy Exotic 12x26 Bass Drum</v>
      </c>
      <c r="CE21" s="4" t="s">
        <v>263</v>
      </c>
      <c r="CF21" s="70"/>
      <c r="CG21" s="23" t="s">
        <v>529</v>
      </c>
      <c r="CH21" s="4" t="s">
        <v>380</v>
      </c>
      <c r="CI21" s="70"/>
      <c r="CJ21" s="4" t="s">
        <v>263</v>
      </c>
      <c r="CK21" s="90" t="s">
        <v>510</v>
      </c>
      <c r="CL21" s="157"/>
      <c r="CM21" s="157"/>
      <c r="CN21" s="157"/>
      <c r="CO21" s="157"/>
      <c r="CP21" s="157"/>
      <c r="CQ21" s="157"/>
      <c r="CR21" s="157"/>
      <c r="CS21" s="14" t="s">
        <v>530</v>
      </c>
      <c r="CT21" s="157"/>
      <c r="CU21" s="225" t="e">
        <f t="shared" si="56"/>
        <v>#N/A</v>
      </c>
      <c r="CV21" s="70"/>
      <c r="CW21" s="4" t="str">
        <f t="shared" si="52"/>
        <v>12x26 Bass Drum</v>
      </c>
      <c r="CX21" s="93" t="s">
        <v>531</v>
      </c>
      <c r="CY21" s="93" t="s">
        <v>532</v>
      </c>
      <c r="CZ21" s="93" t="s">
        <v>533</v>
      </c>
      <c r="DA21" s="93" t="s">
        <v>534</v>
      </c>
      <c r="DB21" s="93" t="s">
        <v>535</v>
      </c>
      <c r="DC21" s="70"/>
      <c r="DD21" s="13" t="s">
        <v>52</v>
      </c>
      <c r="DE21" s="16" t="str">
        <f t="shared" si="3"/>
        <v>Bass.20x20 Bass Drum</v>
      </c>
      <c r="DF21" s="4" t="s">
        <v>335</v>
      </c>
      <c r="DG21" s="69" t="str">
        <f t="shared" si="4"/>
        <v>MLLC</v>
      </c>
      <c r="DH21" s="13" t="s">
        <v>78</v>
      </c>
      <c r="DI21" s="13" t="s">
        <v>79</v>
      </c>
      <c r="DJ21" s="13"/>
      <c r="DM21" s="13"/>
      <c r="DN21" s="13"/>
      <c r="DO21" s="13"/>
      <c r="DP21" s="13">
        <f>IF(ISERROR(MATCH(DF22,$C$8:$C$20,0)=FALSE),0,1)</f>
        <v>0</v>
      </c>
      <c r="DQ21" s="25" t="s">
        <v>361</v>
      </c>
      <c r="DR21" s="13"/>
      <c r="DT21" t="s">
        <v>536</v>
      </c>
      <c r="DU21" s="251" t="e">
        <f t="shared" si="54"/>
        <v>#N/A</v>
      </c>
      <c r="DV21" s="66"/>
      <c r="DZ21" s="17" t="s">
        <v>537</v>
      </c>
      <c r="EA21" s="66">
        <f t="shared" si="55"/>
        <v>0</v>
      </c>
      <c r="EB21" s="71" t="s">
        <v>144</v>
      </c>
      <c r="EC21" s="13">
        <v>12</v>
      </c>
      <c r="ED21" s="13"/>
      <c r="EE21" s="13"/>
      <c r="EF21" s="16"/>
      <c r="EG21" s="26"/>
      <c r="EH21" s="26"/>
      <c r="EI21" s="24"/>
      <c r="EK21" s="24"/>
      <c r="EL21" s="75" t="s">
        <v>538</v>
      </c>
      <c r="EM21" s="24"/>
      <c r="EN21" s="24"/>
      <c r="EO21" s="24"/>
      <c r="EP21" s="24"/>
      <c r="EQ21" s="24"/>
      <c r="ER21" s="24"/>
      <c r="ES21" s="24"/>
      <c r="ET21" s="24"/>
      <c r="EU21" s="24"/>
      <c r="EV21" s="24"/>
      <c r="EX21" s="26"/>
      <c r="EZ21" s="183">
        <f>SUM(EZ8:EZ20)</f>
        <v>0</v>
      </c>
      <c r="FA21" s="6" t="s">
        <v>539</v>
      </c>
      <c r="FB21" s="18"/>
      <c r="FD21" s="69"/>
      <c r="FE21" s="13"/>
      <c r="FG21" s="13"/>
      <c r="FM21" s="13"/>
      <c r="FN21" s="62">
        <v>21</v>
      </c>
      <c r="FO21" s="13"/>
      <c r="FR21" s="35">
        <f t="shared" si="29"/>
        <v>0</v>
      </c>
      <c r="FS21" s="191" t="str">
        <f t="shared" ref="FS21:FS29" si="58">E21</f>
        <v>Standard Options:</v>
      </c>
      <c r="FX21" s="16"/>
      <c r="GF21" s="50" t="s">
        <v>540</v>
      </c>
      <c r="GH21" s="120"/>
      <c r="GI21" s="43"/>
      <c r="GJ21" s="43" t="s">
        <v>541</v>
      </c>
      <c r="GK21" s="43" t="str">
        <f>IF(AND(GK7&gt;0,GK19=0),"Yes","No")</f>
        <v>No</v>
      </c>
      <c r="GL21" s="43"/>
      <c r="GM21" s="43"/>
      <c r="GV21" s="265" t="s">
        <v>542</v>
      </c>
      <c r="GW21" s="266" t="str">
        <f>IF(AND($B$8="Floor",$G$8&lt;&gt;""),$G$8,"")</f>
        <v/>
      </c>
      <c r="GX21" s="266" t="str">
        <f>IF(AND($B$9="Floor",$G$9&lt;&gt;""),$G$9,"")</f>
        <v/>
      </c>
      <c r="GY21" s="266" t="str">
        <f>IF(AND($B$10="Floor",$G$10&lt;&gt;""),$G$10,"")</f>
        <v/>
      </c>
      <c r="GZ21" s="266" t="str">
        <f>IF(AND($B$11="Floor",$G$11&lt;&gt;""),$G$11,"")</f>
        <v/>
      </c>
      <c r="HA21" s="266" t="str">
        <f>IF(AND($B$12="Floor",$G$12&lt;&gt;""),$G$12,"")</f>
        <v/>
      </c>
      <c r="HB21" s="266" t="str">
        <f>IF(AND($B$13="Floor",$G$13&lt;&gt;""),$G$13,"")</f>
        <v/>
      </c>
      <c r="HC21" s="266" t="str">
        <f>IF(AND($B$14="Floor",$G$14&lt;&gt;""),$G$14,"")</f>
        <v/>
      </c>
      <c r="HD21" s="266" t="str">
        <f>IF(AND($B$15="Floor",$G$15&lt;&gt;""),$G$15,"")</f>
        <v/>
      </c>
      <c r="HE21" s="266" t="str">
        <f>IF(AND($B$16="Floor",$G$16&lt;&gt;""),$G$16,"")</f>
        <v/>
      </c>
      <c r="HF21" s="266" t="str">
        <f>IF(AND($B$17="Floor",$G$17&lt;&gt;""),$G$17,"")</f>
        <v/>
      </c>
      <c r="HG21" s="266" t="str">
        <f>IF(AND($B$18="Floor",$G$18&lt;&gt;""),$G$18,"")</f>
        <v/>
      </c>
      <c r="HH21" s="266" t="str">
        <f>IF(AND($B$19="Floor",$G$19&lt;&gt;""),$G$19,"")</f>
        <v/>
      </c>
      <c r="HI21" s="266" t="str">
        <f>IF(AND($B$20="Floor",$G$20&lt;&gt;""),$G$20,"")</f>
        <v/>
      </c>
    </row>
    <row r="22" spans="1:218" ht="16.2" customHeight="1" thickBot="1" x14ac:dyDescent="0.35">
      <c r="A22" s="29"/>
      <c r="B22" s="28"/>
      <c r="C22" s="128" t="s">
        <v>543</v>
      </c>
      <c r="D22" s="49" t="s">
        <v>544</v>
      </c>
      <c r="E22" s="13" t="str">
        <f>IFERROR(INDEX(AG:AI, MATCH($C$3,AG:AG,0), MATCH("Default Bass Hoop",$AG$2:$AI$2,0)),"")</f>
        <v/>
      </c>
      <c r="F22" s="13" t="s">
        <v>545</v>
      </c>
      <c r="G22" s="141"/>
      <c r="H22" s="130" t="str">
        <f ca="1">IF($G$22="","",IF(ISERROR(MATCH($G$22,INDIRECT(INDEX($AG:$AJ,MATCH($C$3,$AG:$AG,0 ),4)),0))=FALSE,"","Invalid Selection"))</f>
        <v/>
      </c>
      <c r="J22" s="1"/>
      <c r="K22" s="43"/>
      <c r="L22" s="4"/>
      <c r="M22" s="146"/>
      <c r="N22" s="188"/>
      <c r="O22" s="221" t="str">
        <f t="shared" ref="O22:O30" si="59">CONCATENATE("LB ",INDEX($AC$2:$AF$7,MATCH($C$2,$AE$2:$AE$7,0),1)," ",INDEX($DI$95:$DI$100,MATCH($CK$1,$DJ$95:$DJ$100,0)))</f>
        <v>LB L8 45261</v>
      </c>
      <c r="P22" s="195">
        <f t="shared" ref="P22:P30" si="60">IFERROR(INDEX($CW:$DD,MATCH($O22,$CW:$CW,0),MATCH("Retail",$CW$107:$DE$107,0)),0)</f>
        <v>0</v>
      </c>
      <c r="Q22" s="195">
        <f t="shared" ref="Q22:Q30" si="61">IFERROR(INDEX($CW:$DK,MATCH($O22,$CW:$CW,0),MATCH($L$1,$CW$105:$DK$105,0)),0)</f>
        <v>0</v>
      </c>
      <c r="R22" s="29"/>
      <c r="X22" s="15">
        <f ca="1">IF(OR($D$3&lt;&gt;"",$D$4&lt;&gt;"", $D$6&lt;&gt;""),1,0)</f>
        <v>0</v>
      </c>
      <c r="Y22" s="11" t="s">
        <v>546</v>
      </c>
      <c r="AG22" s="56" t="s">
        <v>605</v>
      </c>
      <c r="AH22" s="66" t="s">
        <v>113</v>
      </c>
      <c r="AI22" s="26" t="s">
        <v>114</v>
      </c>
      <c r="AJ22" s="104" t="s">
        <v>115</v>
      </c>
      <c r="AK22" s="105" t="s">
        <v>605</v>
      </c>
      <c r="AL22" s="6"/>
      <c r="AM22" s="6" t="s">
        <v>215</v>
      </c>
      <c r="AN22" s="6" t="s">
        <v>547</v>
      </c>
      <c r="AO22" s="6"/>
      <c r="AP22" s="6" t="s">
        <v>77</v>
      </c>
      <c r="AQ22" s="6"/>
      <c r="AR22" s="6"/>
      <c r="AT22" s="90" t="s">
        <v>510</v>
      </c>
      <c r="AU22" s="15">
        <f t="shared" si="57"/>
        <v>9999</v>
      </c>
      <c r="AV22" s="15">
        <f t="shared" si="57"/>
        <v>9999</v>
      </c>
      <c r="AW22" s="15">
        <f t="shared" si="57"/>
        <v>9999</v>
      </c>
      <c r="AX22" s="15">
        <f t="shared" si="57"/>
        <v>9999</v>
      </c>
      <c r="AY22" s="15">
        <f t="shared" si="57"/>
        <v>9999</v>
      </c>
      <c r="AZ22" s="15">
        <f t="shared" si="57"/>
        <v>9999</v>
      </c>
      <c r="BA22" s="15">
        <f t="shared" si="57"/>
        <v>9999</v>
      </c>
      <c r="BB22" s="15">
        <f t="shared" si="57"/>
        <v>9999</v>
      </c>
      <c r="BC22" s="15">
        <f t="shared" si="57"/>
        <v>9999</v>
      </c>
      <c r="BD22" s="15">
        <f t="shared" si="57"/>
        <v>9999</v>
      </c>
      <c r="BE22" s="15">
        <f t="shared" si="57"/>
        <v>9999</v>
      </c>
      <c r="BF22" s="15">
        <f t="shared" si="57"/>
        <v>9999</v>
      </c>
      <c r="BG22" s="6"/>
      <c r="BH22" s="56"/>
      <c r="BI22" s="1" t="s">
        <v>352</v>
      </c>
      <c r="BJ22" s="1" t="s">
        <v>1346</v>
      </c>
      <c r="BK22" s="1" t="s">
        <v>1346</v>
      </c>
      <c r="BL22" s="4" t="s">
        <v>549</v>
      </c>
      <c r="BM22" s="1" t="s">
        <v>473</v>
      </c>
      <c r="BP22" s="4" t="s">
        <v>464</v>
      </c>
      <c r="BQ22" s="4"/>
      <c r="BR22" s="6" t="str">
        <f t="shared" si="9"/>
        <v>Classic Maple 16x26 Bass Drum</v>
      </c>
      <c r="BS22" s="4" t="s">
        <v>464</v>
      </c>
      <c r="BT22" s="71"/>
      <c r="BV22" s="6" t="str">
        <f t="shared" si="49"/>
        <v>Legacy Maple 14x26 Bass Drum</v>
      </c>
      <c r="BW22" s="4" t="s">
        <v>380</v>
      </c>
      <c r="BX22" s="67"/>
      <c r="BZ22" s="6" t="str">
        <f t="shared" si="50"/>
        <v>Legacy Mahogany 14x26 Bass Drum</v>
      </c>
      <c r="CA22" s="4" t="s">
        <v>380</v>
      </c>
      <c r="CB22" s="67"/>
      <c r="CC22" s="9"/>
      <c r="CD22" s="6" t="str">
        <f t="shared" si="51"/>
        <v>Legacy Exotic 14x26 Bass Drum</v>
      </c>
      <c r="CE22" s="4" t="s">
        <v>380</v>
      </c>
      <c r="CF22" s="70"/>
      <c r="CG22" s="23" t="s">
        <v>550</v>
      </c>
      <c r="CH22" s="4" t="s">
        <v>464</v>
      </c>
      <c r="CI22" s="70"/>
      <c r="CJ22" s="4" t="s">
        <v>380</v>
      </c>
      <c r="CK22" s="90" t="s">
        <v>529</v>
      </c>
      <c r="CL22" s="157"/>
      <c r="CM22" s="157"/>
      <c r="CN22" s="157"/>
      <c r="CO22" s="157"/>
      <c r="CP22" s="157"/>
      <c r="CQ22" s="157"/>
      <c r="CR22" s="157"/>
      <c r="CS22" s="14" t="s">
        <v>551</v>
      </c>
      <c r="CT22" s="157"/>
      <c r="CU22" s="225" t="e">
        <f t="shared" si="56"/>
        <v>#N/A</v>
      </c>
      <c r="CV22" s="70"/>
      <c r="CW22" s="4" t="str">
        <f t="shared" si="52"/>
        <v>14x26 Bass Drum</v>
      </c>
      <c r="CX22" s="93" t="s">
        <v>552</v>
      </c>
      <c r="CY22" s="93" t="s">
        <v>553</v>
      </c>
      <c r="CZ22" s="93" t="s">
        <v>554</v>
      </c>
      <c r="DA22" s="93" t="s">
        <v>555</v>
      </c>
      <c r="DB22" s="93" t="s">
        <v>556</v>
      </c>
      <c r="DC22" s="70"/>
      <c r="DD22" s="13" t="s">
        <v>52</v>
      </c>
      <c r="DE22" s="16" t="str">
        <f t="shared" si="3"/>
        <v>Bass.20x22 Bass Drum</v>
      </c>
      <c r="DF22" s="4" t="s">
        <v>409</v>
      </c>
      <c r="DG22" s="69" t="str">
        <f t="shared" si="4"/>
        <v>MLLC</v>
      </c>
      <c r="DH22" s="13" t="s">
        <v>78</v>
      </c>
      <c r="DI22" s="13" t="s">
        <v>79</v>
      </c>
      <c r="DJ22" s="13"/>
      <c r="DM22" s="13"/>
      <c r="DN22" s="13"/>
      <c r="DO22" s="13"/>
      <c r="DP22" s="13">
        <f>IF(ISERROR(MATCH(DF23,$C$8:$C$20,0)=FALSE),0,1)</f>
        <v>0</v>
      </c>
      <c r="DQ22" s="25" t="s">
        <v>361</v>
      </c>
      <c r="DR22" s="13"/>
      <c r="DT22" t="s">
        <v>557</v>
      </c>
      <c r="DU22" s="251" t="e">
        <f t="shared" si="54"/>
        <v>#N/A</v>
      </c>
      <c r="DV22" s="66"/>
      <c r="DZ22" s="110" t="s">
        <v>558</v>
      </c>
      <c r="EA22" s="66">
        <f t="shared" si="55"/>
        <v>0</v>
      </c>
      <c r="EB22" s="71" t="s">
        <v>559</v>
      </c>
      <c r="EC22" s="25">
        <v>10</v>
      </c>
      <c r="ED22" s="25"/>
      <c r="EE22" s="13"/>
      <c r="EF22" s="16"/>
      <c r="EG22" s="26"/>
      <c r="EH22" s="26"/>
      <c r="EI22" s="24"/>
      <c r="EK22" s="24"/>
      <c r="EL22" s="24" t="s">
        <v>306</v>
      </c>
      <c r="EM22" s="24"/>
      <c r="EN22" s="24"/>
      <c r="EO22" s="24"/>
      <c r="EP22" s="24"/>
      <c r="EQ22" s="24"/>
      <c r="ER22" s="24"/>
      <c r="ES22" s="24"/>
      <c r="ET22" s="24"/>
      <c r="EU22" s="24"/>
      <c r="EV22" s="24" t="s">
        <v>243</v>
      </c>
      <c r="EX22" s="26"/>
      <c r="FA22" s="27"/>
      <c r="FB22" s="18"/>
      <c r="FD22" s="69"/>
      <c r="FE22" s="90" t="str">
        <f>IF(COUNTIF(FE8:FE20,"Small")&gt;0,"Small","Big")</f>
        <v>Big</v>
      </c>
      <c r="FF22" s="90" t="str">
        <f>IF(OR(COUNTIF(FF8:FF20,"Large Twin")&gt;0,COUNTIF(FF8:FF20,"Large Imperial")&gt;0),"Large Twin", IF(COUNTIF(FF8:FF20,"Mach Lugs")&gt;0,"Mach Lugs", IF(OR(COUNTIF(FF8:FF20,"Mini Classic")&gt;0,COUNTIF(FF8:FF20,"Large Classic")&gt;0),"Mini Classic","Error")))</f>
        <v>Error</v>
      </c>
      <c r="FG22" s="90" t="str">
        <f>IF($G$30="Single","Single","Double")</f>
        <v>Double</v>
      </c>
      <c r="FH22" s="11" t="str">
        <f>CONCATENATE(FF22,".",FE22,".",FG22)</f>
        <v>Error.Big.Double</v>
      </c>
      <c r="FL22" s="59" t="s">
        <v>560</v>
      </c>
      <c r="FM22" s="60">
        <f>SUM(FM8:FM21)</f>
        <v>0</v>
      </c>
      <c r="FN22" s="62">
        <v>22</v>
      </c>
      <c r="FQ22" s="15" t="str">
        <f>C22</f>
        <v>Bass Drum Details</v>
      </c>
      <c r="FR22" s="13" t="str">
        <f>D22</f>
        <v xml:space="preserve">Hoops </v>
      </c>
      <c r="FS22" t="str">
        <f t="shared" si="58"/>
        <v/>
      </c>
      <c r="FT22" t="str">
        <f t="shared" ref="FT22:FU29" si="62">F22</f>
        <v>Change to</v>
      </c>
      <c r="FU22">
        <f t="shared" si="62"/>
        <v>0</v>
      </c>
      <c r="FX22" s="13" t="s">
        <v>561</v>
      </c>
      <c r="FY22" t="s">
        <v>561</v>
      </c>
      <c r="FZ22" t="s">
        <v>561</v>
      </c>
      <c r="GF22" s="119">
        <f>IF(COUNTIF(Tom_DblSngl,"*"&amp;GG22&amp;"*")&gt;0=TRUE,1,0)</f>
        <v>0</v>
      </c>
      <c r="GG22" t="s">
        <v>562</v>
      </c>
      <c r="GH22" s="121"/>
      <c r="GJ22" t="s">
        <v>563</v>
      </c>
      <c r="GK22" t="s">
        <v>564</v>
      </c>
      <c r="GV22" s="58" t="s">
        <v>565</v>
      </c>
      <c r="GW22" s="89" t="str">
        <f>IF(AND($B$8="Tom",$G$8&lt;&gt;""),$G$8,"")</f>
        <v/>
      </c>
      <c r="GX22" s="89" t="str">
        <f>IF(AND($B$9="Tom",$G$9&lt;&gt;""),$G$9,"")</f>
        <v/>
      </c>
      <c r="GY22" s="89" t="str">
        <f>IF(AND($B$10="Tom",$G$10&lt;&gt;""),$G$10,"")</f>
        <v/>
      </c>
      <c r="GZ22" s="89" t="str">
        <f>IF(AND($B$11="Tom",$G$11&lt;&gt;""),$G$11,"")</f>
        <v/>
      </c>
      <c r="HA22" s="89" t="str">
        <f>IF(AND($B$12="Tom",$G$12&lt;&gt;""),$G$12,"")</f>
        <v/>
      </c>
      <c r="HB22" s="89" t="str">
        <f>IF(AND($B$13="Tom",$G$13&lt;&gt;""),$G$13,"")</f>
        <v/>
      </c>
      <c r="HC22" s="89" t="str">
        <f>IF(AND($B$14="Tom",$G$14&lt;&gt;""),$G$14,"")</f>
        <v/>
      </c>
      <c r="HD22" s="64" t="str">
        <f>IF(AND($B$15="Tom",$G$15&lt;&gt;""),$G$15,"")</f>
        <v/>
      </c>
      <c r="HE22" s="64" t="str">
        <f>IF(AND($B$16="Tom",$G$16&lt;&gt;""),$G$16,"")</f>
        <v/>
      </c>
      <c r="HF22" s="64" t="str">
        <f>IF(AND($B$17="Tom",$G$17&lt;&gt;""),$G$17,"")</f>
        <v/>
      </c>
      <c r="HG22" s="64" t="str">
        <f>IF(AND($B$18="Tom",$G$18&lt;&gt;""),$G$18,"")</f>
        <v/>
      </c>
      <c r="HH22" s="64" t="str">
        <f>IF(AND($B$19="Tom",$G$19&lt;&gt;""),$G$19,"")</f>
        <v/>
      </c>
      <c r="HI22" s="64" t="str">
        <f>IF(AND($B$20="Tom",$G$20&lt;&gt;""),$G$20,"")</f>
        <v/>
      </c>
    </row>
    <row r="23" spans="1:218" ht="15.6" x14ac:dyDescent="0.3">
      <c r="A23" s="29"/>
      <c r="B23" s="28" t="str">
        <f>FH26</f>
        <v>Spurs_FN</v>
      </c>
      <c r="C23" s="50"/>
      <c r="D23" s="30" t="s">
        <v>566</v>
      </c>
      <c r="E23" s="13" t="str">
        <f>IF(AND(C3="MH Vintage Mahogany", G22=""),"NM Vintage White Marine",  IF(AND(G22="",OR(E22="Satin Sable w/Inlay",E22 = "Satin Natural w/inlay",E22= "Sable Black w/Inlay", E22= "Natural w/Inlay", E22= "Matching w/Inlay")), C3, IF(OR(G22 = "Satin Sable w/Inlay",G22 = "Satin Natural w/Inlay", G22="Satin Sable w/Accent",   AND(E22="Satin Sable w/Accent",G22 = ""),G22="Satin Natural w/Accent", G22 = "Full Width Accent", G22 = "Sable Black w/Inlay", G22="Sable Black w/Accent", G22="Natural w/Inlay", G22= "Natural w/Accent", G22= "Matching Hoop w/Inlay"),INDEX(AG:AK, MATCH(C3,AG:AG,0),5),"Does Not Apply")  ))</f>
        <v>Does Not Apply</v>
      </c>
      <c r="F23" s="13" t="s">
        <v>545</v>
      </c>
      <c r="G23" s="141"/>
      <c r="H23" s="130" t="str">
        <f ca="1">IF($G$23="","",IF(ISERROR(MATCH($G$23,INDIRECT(B26),0))=FALSE,"","Invalid Selection"))</f>
        <v/>
      </c>
      <c r="J23" s="1"/>
      <c r="K23" s="43"/>
      <c r="L23" s="147"/>
      <c r="M23" s="1"/>
      <c r="N23" s="188"/>
      <c r="O23" s="221" t="str">
        <f t="shared" si="59"/>
        <v>LB L8 45261</v>
      </c>
      <c r="P23" s="195">
        <f t="shared" si="60"/>
        <v>0</v>
      </c>
      <c r="Q23" s="195">
        <f t="shared" si="61"/>
        <v>0</v>
      </c>
      <c r="R23" s="29"/>
      <c r="X23" s="15">
        <f ca="1">COUNTIF(C7:G7,"*INVALID SELECTION*")</f>
        <v>0</v>
      </c>
      <c r="Y23" s="11" t="s">
        <v>567</v>
      </c>
      <c r="AE23" s="2" t="s">
        <v>568</v>
      </c>
      <c r="AG23" s="56" t="s">
        <v>591</v>
      </c>
      <c r="AH23" s="66" t="s">
        <v>386</v>
      </c>
      <c r="AI23" s="26" t="s">
        <v>154</v>
      </c>
      <c r="AJ23" s="104" t="s">
        <v>270</v>
      </c>
      <c r="AK23" s="105" t="s">
        <v>639</v>
      </c>
      <c r="AL23" s="6"/>
      <c r="AM23" s="6" t="s">
        <v>117</v>
      </c>
      <c r="AN23" s="6" t="s">
        <v>547</v>
      </c>
      <c r="AO23" s="6" t="s">
        <v>570</v>
      </c>
      <c r="AP23" s="6" t="s">
        <v>77</v>
      </c>
      <c r="AQ23" s="6"/>
      <c r="AR23" s="6"/>
      <c r="AT23" s="90" t="s">
        <v>529</v>
      </c>
      <c r="AU23" s="15">
        <f t="shared" si="57"/>
        <v>9999</v>
      </c>
      <c r="AV23" s="15">
        <f t="shared" si="57"/>
        <v>9999</v>
      </c>
      <c r="AW23" s="15">
        <f t="shared" si="57"/>
        <v>9999</v>
      </c>
      <c r="AX23" s="15">
        <f t="shared" si="57"/>
        <v>9999</v>
      </c>
      <c r="AY23" s="15">
        <f t="shared" si="57"/>
        <v>9999</v>
      </c>
      <c r="AZ23" s="15">
        <f t="shared" si="57"/>
        <v>9999</v>
      </c>
      <c r="BA23" s="15">
        <f t="shared" si="57"/>
        <v>9999</v>
      </c>
      <c r="BB23" s="15">
        <f t="shared" si="57"/>
        <v>9999</v>
      </c>
      <c r="BC23" s="15">
        <f t="shared" si="57"/>
        <v>9999</v>
      </c>
      <c r="BD23" s="15">
        <f t="shared" si="57"/>
        <v>9999</v>
      </c>
      <c r="BE23" s="15">
        <f t="shared" si="57"/>
        <v>9999</v>
      </c>
      <c r="BF23" s="15">
        <f t="shared" si="57"/>
        <v>9999</v>
      </c>
      <c r="BG23" s="6"/>
      <c r="BH23" s="56"/>
      <c r="BI23" s="1" t="s">
        <v>604</v>
      </c>
      <c r="BJ23" s="1" t="s">
        <v>527</v>
      </c>
      <c r="BK23" s="1" t="s">
        <v>527</v>
      </c>
      <c r="BL23" s="4" t="s">
        <v>572</v>
      </c>
      <c r="BM23" s="1" t="s">
        <v>471</v>
      </c>
      <c r="BR23" s="7"/>
      <c r="BT23" s="71"/>
      <c r="BV23" s="6" t="str">
        <f t="shared" si="49"/>
        <v>Legacy Maple 16x26 Bass Drum</v>
      </c>
      <c r="BW23" s="4" t="s">
        <v>464</v>
      </c>
      <c r="BX23" s="67"/>
      <c r="BZ23" s="6" t="str">
        <f t="shared" si="50"/>
        <v>Legacy Mahogany 16x26 Bass Drum</v>
      </c>
      <c r="CA23" s="4" t="s">
        <v>464</v>
      </c>
      <c r="CB23" s="67"/>
      <c r="CC23" s="9"/>
      <c r="CD23" s="6" t="str">
        <f t="shared" si="51"/>
        <v>Legacy Exotic 16x26 Bass Drum</v>
      </c>
      <c r="CE23" s="4" t="s">
        <v>464</v>
      </c>
      <c r="CI23" s="70"/>
      <c r="CJ23" s="4" t="s">
        <v>464</v>
      </c>
      <c r="CK23" s="90" t="s">
        <v>550</v>
      </c>
      <c r="CL23" s="157"/>
      <c r="CM23" s="157"/>
      <c r="CN23" s="157"/>
      <c r="CO23" s="157"/>
      <c r="CP23" s="157"/>
      <c r="CQ23" s="157"/>
      <c r="CR23" s="157"/>
      <c r="CS23" s="14" t="s">
        <v>573</v>
      </c>
      <c r="CT23" s="157"/>
      <c r="CU23" s="225" t="e">
        <f t="shared" si="56"/>
        <v>#N/A</v>
      </c>
      <c r="CV23" s="70"/>
      <c r="CW23" s="4" t="str">
        <f t="shared" si="52"/>
        <v>16x26 Bass Drum</v>
      </c>
      <c r="CX23" s="93" t="s">
        <v>574</v>
      </c>
      <c r="CY23" s="93" t="s">
        <v>575</v>
      </c>
      <c r="CZ23" s="93" t="s">
        <v>576</v>
      </c>
      <c r="DA23" s="93" t="s">
        <v>577</v>
      </c>
      <c r="DB23" s="93" t="s">
        <v>578</v>
      </c>
      <c r="DD23" s="13" t="s">
        <v>52</v>
      </c>
      <c r="DE23" s="16" t="str">
        <f t="shared" si="3"/>
        <v>Bass.20x24 Bass Drum</v>
      </c>
      <c r="DF23" s="4" t="s">
        <v>493</v>
      </c>
      <c r="DG23" s="69" t="str">
        <f t="shared" si="4"/>
        <v>MLLC</v>
      </c>
      <c r="DH23" s="13" t="s">
        <v>78</v>
      </c>
      <c r="DI23" s="13" t="s">
        <v>79</v>
      </c>
      <c r="DJ23" s="13"/>
      <c r="DM23" s="13"/>
      <c r="DN23" s="13"/>
      <c r="DO23" s="13"/>
      <c r="DP23" s="13">
        <f>IF(ISERROR(MATCH(DF24,$C$8:$C$20,0)=FALSE),0,1)</f>
        <v>0</v>
      </c>
      <c r="DQ23" s="25" t="s">
        <v>361</v>
      </c>
      <c r="DR23" s="13"/>
      <c r="DT23" t="s">
        <v>579</v>
      </c>
      <c r="DU23" s="66">
        <v>0</v>
      </c>
      <c r="DV23" s="66"/>
      <c r="DZ23" s="110" t="s">
        <v>580</v>
      </c>
      <c r="EA23" s="66">
        <f t="shared" si="55"/>
        <v>0</v>
      </c>
      <c r="EB23" s="71" t="s">
        <v>144</v>
      </c>
      <c r="EC23" s="25">
        <v>10</v>
      </c>
      <c r="ED23" s="25"/>
      <c r="EE23" s="13"/>
      <c r="EF23" s="16"/>
      <c r="EG23" s="26"/>
      <c r="EH23" s="26"/>
      <c r="EI23" s="24"/>
      <c r="EK23" s="24"/>
      <c r="EL23" s="24" t="s">
        <v>326</v>
      </c>
      <c r="EM23" s="24"/>
      <c r="EN23" s="24"/>
      <c r="EO23" s="24"/>
      <c r="EP23" s="24"/>
      <c r="EQ23" s="24"/>
      <c r="ER23" s="24"/>
      <c r="ES23" s="24"/>
      <c r="ET23" s="24"/>
      <c r="EU23" s="24"/>
      <c r="EV23" s="24" t="s">
        <v>52</v>
      </c>
      <c r="EW23" t="str">
        <f>IF($C$2="Classic Oak","Double 45",IF(OR($C$2="Legacy Exotic",$C$2="Legacy Mahogany",$C$2="Legacy Maple"),"Legacy Edges",IF($C$2="Classic Maple", IF(G29="","Single 45", G29))))</f>
        <v>Single 45</v>
      </c>
      <c r="EX23" s="26"/>
      <c r="EZ23" t="str">
        <f>IF(EZ21&gt;0,"Keyrods","T-Handles")</f>
        <v>T-Handles</v>
      </c>
      <c r="FA23" s="27"/>
      <c r="FB23" s="18"/>
      <c r="FD23" s="69"/>
      <c r="FE23" s="43" t="s">
        <v>581</v>
      </c>
      <c r="FF23" s="43" t="s">
        <v>581</v>
      </c>
      <c r="FG23" t="s">
        <v>581</v>
      </c>
      <c r="FH23" s="4"/>
      <c r="FN23" s="73">
        <v>23</v>
      </c>
      <c r="FO23" s="13">
        <f t="shared" ref="FO23:FO49" si="63">A23</f>
        <v>0</v>
      </c>
      <c r="FP23" s="7" t="str">
        <f t="shared" ref="FP23:FP30" si="64">B23</f>
        <v>Spurs_FN</v>
      </c>
      <c r="FQ23" s="13"/>
      <c r="FR23" s="7" t="str">
        <f t="shared" ref="FR23:FR30" si="65">D23</f>
        <v>Inlay/Accent</v>
      </c>
      <c r="FS23" t="str">
        <f t="shared" si="58"/>
        <v>Does Not Apply</v>
      </c>
      <c r="FT23" t="str">
        <f t="shared" si="62"/>
        <v>Change to</v>
      </c>
      <c r="FU23">
        <f t="shared" si="62"/>
        <v>0</v>
      </c>
      <c r="FX23" s="13" t="s">
        <v>582</v>
      </c>
      <c r="FY23" t="s">
        <v>583</v>
      </c>
      <c r="FZ23" t="s">
        <v>584</v>
      </c>
      <c r="GF23" s="122">
        <f>IF(COUNTIF(Floor_DblSngl,"*"&amp;GG23&amp;"*")&gt;0=TRUE,1,0)</f>
        <v>0</v>
      </c>
      <c r="GG23" t="s">
        <v>585</v>
      </c>
      <c r="GH23" s="121"/>
      <c r="GV23" s="58" t="s">
        <v>586</v>
      </c>
      <c r="GW23" s="107" t="str">
        <f>IF(OR($B$8="Bass",$B$8=""),"", IF(AND($B$8="Snare",$G$45="Baseball Bat Tone Control"),"Baseball Bat Tone Control", IF(AND($B$8="Tom",$G$32="Baseball Bat Tone Control"),"Baseball Bat Tone Control",IF(AND($B$8="Floor",$G$38="Baseball Bat Tone Control"),"Baseball Bat Tone Control","None"))))</f>
        <v/>
      </c>
      <c r="GX23" s="107" t="str">
        <f>IF(OR($B$9="Bass",$B$9=""),"", IF(AND($B$9="Snare",$G$45="Baseball Bat Tone Control"),"Baseball Bat Tone Control", IF(AND($B$9="Tom",$G$32="Baseball Bat Tone Control"),"Baseball Bat Tone Control",IF(AND($B$9="Floor",$G$38="Baseball Bat Tone Control"),"Baseball Bat Tone Control","None"))))</f>
        <v/>
      </c>
      <c r="GY23" s="107" t="str">
        <f>IF(OR($B$10="Bass",$B$10=""),"", IF(AND($B$10="Snare",$G$45="Baseball Bat Tone Control"),"Baseball Bat Tone Control", IF(AND($B$10="Tom",$G$32="Baseball Bat Tone Control"),"Baseball Bat Tone Control",IF(AND($B$10="Floor",$G$38="Baseball Bat Tone Control"),"Baseball Bat Tone Control","None"))))</f>
        <v/>
      </c>
      <c r="GZ23" s="107" t="str">
        <f>IF(OR($B$11="Bass",$B$11=""),"", IF(AND($B$11="Snare",$G$45="Baseball Bat Tone Control"),"Baseball Bat Tone Control", IF(AND($B$11="Tom",$G$32="Baseball Bat Tone Control"),"Baseball Bat Tone Control",IF(AND($B$11="Floor",$G$38="Baseball Bat Tone Control"),"Baseball Bat Tone Control","None"))))</f>
        <v/>
      </c>
      <c r="HA23" s="107" t="str">
        <f>IF(OR($B$12="Bass",$B$12=""),"", IF(AND($B$12="Snare",$G$45="Baseball Bat Tone Control"),"Baseball Bat Tone Control", IF(AND($B$12="Tom",$G$32="Baseball Bat Tone Control"),"Baseball Bat Tone Control",IF(AND($B$12="Floor",$G$38="Baseball Bat Tone Control"),"Baseball Bat Tone Control","None"))))</f>
        <v/>
      </c>
      <c r="HB23" s="107" t="str">
        <f>IF(OR($B$13="Bass",$B$13=""),"", IF(AND($B$13="Snare",$G$45="Baseball Bat Tone Control"),"Baseball Bat Tone Control", IF(AND($B$13="Tom",$G$32="Baseball Bat Tone Control"),"Baseball Bat Tone Control",IF(AND($B$13="Floor",$G$38="Baseball Bat Tone Control"),"Baseball Bat Tone Control","None"))))</f>
        <v/>
      </c>
      <c r="HC23" s="107" t="str">
        <f>IF(OR($B$14="Bass",$B$14=""),"", IF(AND($B$14="Snare",$G$45="Baseball Bat Tone Control"),"Baseball Bat Tone Control", IF(AND($B$14="Tom",$G$32="Baseball Bat Tone Control"),"Baseball Bat Tone Control",IF(AND($B$14="Floor",$G$38="Baseball Bat Tone Control"),"Baseball Bat Tone Control","None"))))</f>
        <v/>
      </c>
      <c r="HD23" s="107" t="str">
        <f>IF(OR($B$15="Bass",$B$15=""),"", IF(AND($B$15="Snare",$G$45="Baseball Bat Tone Control"),"Baseball Bat Tone Control", IF(AND($B$15="Tom",$G$32="Baseball Bat Tone Control"),"Baseball Bat Tone Control",IF(AND($B$15="Floor",$G$38="Baseball Bat Tone Control"),"Baseball Bat Tone Control","None"))))</f>
        <v/>
      </c>
      <c r="HE23" s="107" t="str">
        <f>IF(OR($B$16="Bass",$B$16=""),"", IF(AND($B$16="Snare",$G$45="Baseball Bat Tone Control"),"Baseball Bat Tone Control", IF(AND($B$16="Tom",$G$32="Baseball Bat Tone Control"),"Baseball Bat Tone Control",IF(AND($B$16="Floor",$G$38="Baseball Bat Tone Control"),"Baseball Bat Tone Control","None"))))</f>
        <v/>
      </c>
      <c r="HF23" s="107" t="str">
        <f>IF(OR($B$17="Bass",$B$17=""),"", IF(AND($B$17="Snare",$G$45="Baseball Bat Tone Control"),"Baseball Bat Tone Control", IF(AND($B$17="Tom",$G$32="Baseball Bat Tone Control"),"Baseball Bat Tone Control",IF(AND($B$17="Floor",$G$38="Baseball Bat Tone Control"),"Baseball Bat Tone Control","None"))))</f>
        <v/>
      </c>
      <c r="HG23" s="107" t="str">
        <f>IF(OR($B$18="Bass",$B$18=""),"", IF(AND($B$18="Snare",$G$45="Baseball Bat Tone Control"),"Baseball Bat Tone Control", IF(AND($B$18="Tom",$G$32="Baseball Bat Tone Control"),"Baseball Bat Tone Control",IF(AND($B$18="Floor",$G$38="Baseball Bat Tone Control"),"Baseball Bat Tone Control","None"))))</f>
        <v/>
      </c>
      <c r="HH23" s="107" t="str">
        <f>IF(OR($B$19="Bass",$B$19=""),"", IF(AND($B$19="Snare",$G$45="Baseball Bat Tone Control"),"Baseball Bat Tone Control", IF(AND($B$19="Tom",$G$32="Baseball Bat Tone Control"),"Baseball Bat Tone Control",IF(AND($B$19="Floor",$G$38="Baseball Bat Tone Control"),"Baseball Bat Tone Control","None"))))</f>
        <v/>
      </c>
      <c r="HI23" s="107" t="str">
        <f>IF(OR($B$20="Bass",$B$20=""),"", IF(AND($B$20="Snare",$G$45="Baseball Bat Tone Control"),"Baseball Bat Tone Control", IF(AND($B$20="Tom",$G$32="Baseball Bat Tone Control"),"Baseball Bat Tone Control",IF(AND($B$20="Floor",$G$38="Baseball Bat Tone Control"),"Baseball Bat Tone Control","None"))))</f>
        <v/>
      </c>
    </row>
    <row r="24" spans="1:218" ht="15.6" x14ac:dyDescent="0.3">
      <c r="A24" s="28" t="s">
        <v>587</v>
      </c>
      <c r="B24" s="28">
        <f>COUNTIF($B$8:$B$20,"Bass")</f>
        <v>0</v>
      </c>
      <c r="C24" s="50"/>
      <c r="D24" s="30" t="s">
        <v>588</v>
      </c>
      <c r="E24" s="13" t="str">
        <f>FH27</f>
        <v>Elite Kick Style</v>
      </c>
      <c r="F24" s="13" t="s">
        <v>545</v>
      </c>
      <c r="G24" s="141"/>
      <c r="H24" s="130" t="str">
        <f ca="1">IF($G$24="","",IF(ISERROR(MATCH($G$24,INDIRECT(B23),0))=FALSE,"","Invalid Selection"))</f>
        <v/>
      </c>
      <c r="J24" s="1"/>
      <c r="K24" s="43"/>
      <c r="L24" s="147"/>
      <c r="M24" s="4"/>
      <c r="N24" s="188"/>
      <c r="O24" s="221" t="str">
        <f t="shared" si="59"/>
        <v>LB L8 45261</v>
      </c>
      <c r="P24" s="195">
        <f t="shared" si="60"/>
        <v>0</v>
      </c>
      <c r="Q24" s="195">
        <f t="shared" si="61"/>
        <v>0</v>
      </c>
      <c r="R24" s="29"/>
      <c r="X24" s="15">
        <f ca="1">SUM($X$8:$X$20)</f>
        <v>0</v>
      </c>
      <c r="Y24" s="11" t="s">
        <v>249</v>
      </c>
      <c r="AE24" t="str">
        <f>IF(G30 = "Single", "Nuthin'", "Black w/Script Logo")</f>
        <v>Black w/Script Logo</v>
      </c>
      <c r="AG24" s="56" t="s">
        <v>639</v>
      </c>
      <c r="AH24" s="66" t="s">
        <v>113</v>
      </c>
      <c r="AI24" s="26" t="s">
        <v>114</v>
      </c>
      <c r="AJ24" s="104" t="s">
        <v>115</v>
      </c>
      <c r="AK24" s="105" t="s">
        <v>639</v>
      </c>
      <c r="AL24" s="6"/>
      <c r="AM24" s="6"/>
      <c r="AN24" s="6"/>
      <c r="AO24" s="6"/>
      <c r="AP24" s="6"/>
      <c r="AQ24" s="6"/>
      <c r="AR24" s="6"/>
      <c r="AT24" s="90" t="s">
        <v>550</v>
      </c>
      <c r="AU24" s="15">
        <f t="shared" si="57"/>
        <v>9999</v>
      </c>
      <c r="AV24" s="15">
        <f t="shared" si="57"/>
        <v>9999</v>
      </c>
      <c r="AW24" s="15">
        <f t="shared" si="57"/>
        <v>9999</v>
      </c>
      <c r="AX24" s="15">
        <f t="shared" si="57"/>
        <v>9999</v>
      </c>
      <c r="AY24" s="15">
        <f t="shared" si="57"/>
        <v>9999</v>
      </c>
      <c r="AZ24" s="15">
        <f t="shared" si="57"/>
        <v>9999</v>
      </c>
      <c r="BA24" s="15">
        <f t="shared" si="57"/>
        <v>9999</v>
      </c>
      <c r="BB24" s="15">
        <f t="shared" si="57"/>
        <v>9999</v>
      </c>
      <c r="BC24" s="15">
        <f t="shared" si="57"/>
        <v>9999</v>
      </c>
      <c r="BD24" s="15">
        <f t="shared" si="57"/>
        <v>9999</v>
      </c>
      <c r="BE24" s="15">
        <f t="shared" si="57"/>
        <v>9999</v>
      </c>
      <c r="BF24" s="15">
        <f t="shared" si="57"/>
        <v>9999</v>
      </c>
      <c r="BG24" s="6"/>
      <c r="BH24" s="56"/>
      <c r="BI24" s="1" t="s">
        <v>407</v>
      </c>
      <c r="BJ24" s="1" t="s">
        <v>548</v>
      </c>
      <c r="BK24" s="1" t="s">
        <v>548</v>
      </c>
      <c r="BL24" s="1" t="s">
        <v>591</v>
      </c>
      <c r="BM24" s="1" t="s">
        <v>490</v>
      </c>
      <c r="BR24" s="7"/>
      <c r="BW24" s="4"/>
      <c r="CJ24"/>
      <c r="CK24" s="90"/>
      <c r="CS24" s="14" t="s">
        <v>495</v>
      </c>
      <c r="CW24"/>
      <c r="DD24" s="13" t="s">
        <v>53</v>
      </c>
      <c r="DE24" s="16" t="str">
        <f t="shared" si="3"/>
        <v>Floor.12x14 Floor Tom</v>
      </c>
      <c r="DF24" s="4" t="s">
        <v>593</v>
      </c>
      <c r="DG24" s="69" t="str">
        <f t="shared" si="4"/>
        <v>MLLCLL</v>
      </c>
      <c r="DH24" s="13" t="s">
        <v>78</v>
      </c>
      <c r="DI24" s="13" t="s">
        <v>79</v>
      </c>
      <c r="DJ24" s="13" t="s">
        <v>69</v>
      </c>
      <c r="DM24" s="13"/>
      <c r="DN24" s="13"/>
      <c r="DO24" s="13"/>
      <c r="DP24" s="13"/>
      <c r="DT24" s="4"/>
      <c r="DW24" s="10"/>
      <c r="EA24" s="66"/>
      <c r="EB24" s="71"/>
      <c r="EE24" s="13"/>
      <c r="EF24" s="16"/>
      <c r="EG24" s="26"/>
      <c r="EH24" s="26"/>
      <c r="EJ24" s="24"/>
      <c r="EK24" s="24"/>
      <c r="EL24" s="24" t="s">
        <v>307</v>
      </c>
      <c r="EM24" s="24"/>
      <c r="EN24" s="24"/>
      <c r="EO24" s="24"/>
      <c r="EP24" s="24"/>
      <c r="EQ24" s="24"/>
      <c r="ER24" s="24"/>
      <c r="ES24" s="24"/>
      <c r="ET24" s="24"/>
      <c r="EU24" s="24"/>
      <c r="EV24" s="24" t="s">
        <v>54</v>
      </c>
      <c r="EW24" t="str">
        <f>IF($C$2="Classic Oak","Double 45",IF(OR($C$2="Legacy Exotic",$C$2="Legacy Mahogany",$C$2="Legacy Maple"),"Legacy Edges",IF($C$2="Classic Maple", IF($G$35="","Single 45",$G$35))))</f>
        <v>Single 45</v>
      </c>
      <c r="EX24" s="26"/>
      <c r="FA24" s="27"/>
      <c r="FB24" s="18"/>
      <c r="FD24" s="69"/>
      <c r="FE24" s="210" t="s">
        <v>277</v>
      </c>
      <c r="FF24" s="43" t="s">
        <v>594</v>
      </c>
      <c r="FG24" s="4" t="s">
        <v>595</v>
      </c>
      <c r="FH24" s="4"/>
      <c r="FN24" s="73">
        <v>24</v>
      </c>
      <c r="FO24" s="13" t="str">
        <f t="shared" si="63"/>
        <v>BD Count</v>
      </c>
      <c r="FP24" s="7">
        <f t="shared" si="64"/>
        <v>0</v>
      </c>
      <c r="FQ24" s="13"/>
      <c r="FR24" s="7" t="str">
        <f t="shared" si="65"/>
        <v xml:space="preserve">Spurs </v>
      </c>
      <c r="FS24" t="str">
        <f t="shared" si="58"/>
        <v>Elite Kick Style</v>
      </c>
      <c r="FT24" t="str">
        <f t="shared" si="62"/>
        <v>Change to</v>
      </c>
      <c r="FU24">
        <f t="shared" si="62"/>
        <v>0</v>
      </c>
      <c r="FY24" t="s">
        <v>46</v>
      </c>
      <c r="FZ24" t="s">
        <v>596</v>
      </c>
      <c r="GF24" s="122">
        <f>IF(COUNTIF(Bass_DblSngl,"*"&amp;GG24&amp;"*")&gt;0=TRUE,1,0)</f>
        <v>0</v>
      </c>
      <c r="GG24" t="s">
        <v>597</v>
      </c>
      <c r="GH24" s="121"/>
      <c r="GJ24" t="s">
        <v>29</v>
      </c>
      <c r="GV24" s="58" t="s">
        <v>598</v>
      </c>
      <c r="GW24" s="88" t="str">
        <f>IF(AND($B$8="Snare",$G$8&lt;&gt;""),$G$8,"")</f>
        <v/>
      </c>
      <c r="GX24" s="88" t="str">
        <f>IF(AND($B$9="Snare",$G$9&lt;&gt;""),$G$9,"")</f>
        <v/>
      </c>
      <c r="GY24" s="88" t="str">
        <f>IF(AND($B$10="Snare",$G$10&lt;&gt;""),$G$10,"")</f>
        <v/>
      </c>
      <c r="GZ24" s="88" t="str">
        <f>IF(AND($B$11="Snare",$G$11&lt;&gt;""),$G$11,"")</f>
        <v/>
      </c>
      <c r="HA24" s="88" t="str">
        <f>IF(AND($B$12="Snare",$G$12&lt;&gt;""),$G$12,"")</f>
        <v/>
      </c>
      <c r="HB24" s="88" t="str">
        <f>IF(AND($B$13="Snare",$G$13&lt;&gt;""),$G$13,"")</f>
        <v/>
      </c>
      <c r="HC24" s="88" t="str">
        <f>IF(AND($B$14="Snare",$G$14&lt;&gt;""),$G$14,"")</f>
        <v/>
      </c>
      <c r="HD24" s="88" t="str">
        <f>IF(AND($B$15="Snare",$G$15&lt;&gt;""),$G$15,"")</f>
        <v/>
      </c>
      <c r="HE24" s="88" t="str">
        <f>IF(AND($B$16="Snare",$G$16&lt;&gt;""),$G$16,"")</f>
        <v/>
      </c>
      <c r="HF24" s="88" t="str">
        <f>IF(AND($B$17="Snare",$G$17&lt;&gt;""),$G$17,"")</f>
        <v/>
      </c>
      <c r="HG24" s="88" t="str">
        <f>IF(AND($B$18="Snare",$G$18&lt;&gt;""),$G$18,"")</f>
        <v/>
      </c>
      <c r="HH24" s="88" t="str">
        <f>IF(AND($B$19="Snare",$G$19&lt;&gt;""),$G$19,"")</f>
        <v/>
      </c>
      <c r="HI24" s="88" t="str">
        <f>IF(AND($B$20="Snare",$G$20&lt;&gt;""),$G$20,"")</f>
        <v/>
      </c>
    </row>
    <row r="25" spans="1:218" ht="16.2" thickBot="1" x14ac:dyDescent="0.35">
      <c r="A25" s="28" t="s">
        <v>599</v>
      </c>
      <c r="B25" s="28" t="e">
        <f>INDEX($AG:$AJ, MATCH($C$3,$AG:$AG,0), MATCH("Range Name",$AG$2:$AJ$2,0))</f>
        <v>#N/A</v>
      </c>
      <c r="C25" s="50"/>
      <c r="D25" s="30" t="s">
        <v>600</v>
      </c>
      <c r="E25" s="13" t="str">
        <f>IF(G30 ="Single", "There ain't none","Smth White w/Logo")</f>
        <v>Smth White w/Logo</v>
      </c>
      <c r="F25" s="13" t="str">
        <f>IF(G30="Single", "No Option", "Change to")</f>
        <v>Change to</v>
      </c>
      <c r="G25" s="141"/>
      <c r="H25" s="130"/>
      <c r="J25" s="1"/>
      <c r="K25" s="43"/>
      <c r="L25" s="147"/>
      <c r="M25" s="4"/>
      <c r="N25" s="188"/>
      <c r="O25" s="221" t="str">
        <f t="shared" si="59"/>
        <v>LB L8 45261</v>
      </c>
      <c r="P25" s="195">
        <f t="shared" si="60"/>
        <v>0</v>
      </c>
      <c r="Q25" s="195">
        <f t="shared" si="61"/>
        <v>0</v>
      </c>
      <c r="R25" s="29"/>
      <c r="X25" s="213">
        <f ca="1">COUNTIF(H22:H49,"*INVALID SELECTION*")</f>
        <v>0</v>
      </c>
      <c r="Y25" s="11" t="s">
        <v>245</v>
      </c>
      <c r="AE25" t="str">
        <f>IF(G30="Single", "Even Less","Clr w/Script Logo")</f>
        <v>Clr w/Script Logo</v>
      </c>
      <c r="AG25" s="56" t="s">
        <v>654</v>
      </c>
      <c r="AH25" s="66" t="s">
        <v>113</v>
      </c>
      <c r="AI25" s="26" t="s">
        <v>154</v>
      </c>
      <c r="AJ25" s="104" t="s">
        <v>155</v>
      </c>
      <c r="AK25" s="105" t="s">
        <v>654</v>
      </c>
      <c r="AL25" s="6"/>
      <c r="AM25" s="56" t="e">
        <f>INDEX(AM3:AR14,MATCH(CONCATENATE(C2," ",AN19),AM3:AM14,0),6)</f>
        <v>#N/A</v>
      </c>
      <c r="AN25" s="6"/>
      <c r="AO25" s="6" t="s">
        <v>602</v>
      </c>
      <c r="AP25" s="6"/>
      <c r="AQ25" s="6"/>
      <c r="AR25" s="6"/>
      <c r="AT25" s="90" t="s">
        <v>603</v>
      </c>
      <c r="AU25" s="15">
        <f t="shared" si="57"/>
        <v>9999</v>
      </c>
      <c r="AV25" s="15">
        <f t="shared" si="57"/>
        <v>9999</v>
      </c>
      <c r="AW25" s="15">
        <f t="shared" si="57"/>
        <v>9999</v>
      </c>
      <c r="AX25" s="15">
        <f t="shared" si="57"/>
        <v>9999</v>
      </c>
      <c r="AY25" s="15">
        <f t="shared" si="57"/>
        <v>9999</v>
      </c>
      <c r="AZ25" s="15">
        <f t="shared" si="57"/>
        <v>9999</v>
      </c>
      <c r="BA25" s="15">
        <f t="shared" si="57"/>
        <v>9999</v>
      </c>
      <c r="BB25" s="15">
        <f t="shared" si="57"/>
        <v>9999</v>
      </c>
      <c r="BC25" s="15">
        <f t="shared" si="57"/>
        <v>9999</v>
      </c>
      <c r="BD25" s="15">
        <f t="shared" si="57"/>
        <v>9999</v>
      </c>
      <c r="BE25" s="15">
        <f t="shared" si="57"/>
        <v>9999</v>
      </c>
      <c r="BF25" s="15">
        <f t="shared" si="57"/>
        <v>9999</v>
      </c>
      <c r="BG25" s="6"/>
      <c r="BH25" s="56"/>
      <c r="BI25" s="1" t="s">
        <v>422</v>
      </c>
      <c r="BJ25" s="1" t="s">
        <v>571</v>
      </c>
      <c r="BK25" s="1" t="s">
        <v>571</v>
      </c>
      <c r="BM25" s="1" t="s">
        <v>508</v>
      </c>
      <c r="BR25" s="15" t="s">
        <v>60</v>
      </c>
      <c r="BS25" s="5" t="s">
        <v>607</v>
      </c>
      <c r="BT25" s="4"/>
      <c r="BU25" t="s">
        <v>32</v>
      </c>
      <c r="BV25" s="8" t="s">
        <v>60</v>
      </c>
      <c r="BW25" s="5" t="s">
        <v>608</v>
      </c>
      <c r="BZ25" s="8" t="s">
        <v>60</v>
      </c>
      <c r="CA25" s="5" t="s">
        <v>609</v>
      </c>
      <c r="CD25" s="8" t="s">
        <v>60</v>
      </c>
      <c r="CE25" s="5" t="s">
        <v>610</v>
      </c>
      <c r="CG25" s="8" t="s">
        <v>60</v>
      </c>
      <c r="CH25" s="5" t="s">
        <v>611</v>
      </c>
      <c r="CJ25"/>
      <c r="CK25" s="90"/>
      <c r="CS25" s="14" t="s">
        <v>612</v>
      </c>
      <c r="CT25" s="157"/>
      <c r="CU25" s="225" t="e">
        <f t="shared" ref="CU25:CU50" si="66">CT25*INDEX($DB$90:$DB$92,MATCH($CQ$85,Currency,0))/$DB$90</f>
        <v>#N/A</v>
      </c>
      <c r="CV25" s="70"/>
      <c r="CW25"/>
      <c r="DD25" s="13" t="s">
        <v>53</v>
      </c>
      <c r="DE25" s="16" t="str">
        <f t="shared" si="3"/>
        <v>Floor.13x14 Floor Tom</v>
      </c>
      <c r="DF25" s="4" t="s">
        <v>613</v>
      </c>
      <c r="DG25" s="69" t="str">
        <f t="shared" si="4"/>
        <v>MLLCLL</v>
      </c>
      <c r="DH25" s="13" t="s">
        <v>78</v>
      </c>
      <c r="DI25" s="13" t="s">
        <v>79</v>
      </c>
      <c r="DJ25" s="13" t="s">
        <v>69</v>
      </c>
      <c r="DM25" s="13"/>
      <c r="DN25" s="13"/>
      <c r="DO25" s="13"/>
      <c r="DP25" s="13"/>
      <c r="DT25" s="24"/>
      <c r="DU25" s="66" t="s">
        <v>1332</v>
      </c>
      <c r="DV25" s="66"/>
      <c r="DZ25" t="s">
        <v>614</v>
      </c>
      <c r="EA25" s="66" t="s">
        <v>86</v>
      </c>
      <c r="EB25" s="10" t="s">
        <v>87</v>
      </c>
      <c r="EC25" s="13" t="s">
        <v>89</v>
      </c>
      <c r="ED25" s="13"/>
      <c r="EE25" s="13"/>
      <c r="EF25" s="16"/>
      <c r="EG25" s="26"/>
      <c r="EH25" s="26"/>
      <c r="EI25" s="24"/>
      <c r="EK25" s="24"/>
      <c r="EL25" s="24" t="s">
        <v>364</v>
      </c>
      <c r="EM25" s="24"/>
      <c r="EN25" s="24"/>
      <c r="EO25" s="24"/>
      <c r="EP25" s="24"/>
      <c r="EQ25" s="24"/>
      <c r="ER25" s="24"/>
      <c r="ES25" s="24"/>
      <c r="ET25" s="24"/>
      <c r="EU25" s="24"/>
      <c r="EV25" s="24" t="s">
        <v>53</v>
      </c>
      <c r="EW25" t="str">
        <f>IF($C$2="Classic Oak","Double 45",IF(OR($C$2="Legacy Exotic",$C$2="Legacy Mahogany",$C$2="Legacy Maple"),"Legacy Edges",IF($C$2="Classic Maple", IF($G$41="","Single 45",$G$41))))</f>
        <v>Single 45</v>
      </c>
      <c r="EX25" s="26"/>
      <c r="FA25" s="27"/>
      <c r="FB25" s="18"/>
      <c r="FD25" s="69"/>
      <c r="FE25" s="205"/>
      <c r="FF25" s="43"/>
      <c r="FG25" s="4"/>
      <c r="FH25" s="4"/>
      <c r="FI25" s="99"/>
      <c r="FN25" s="73">
        <v>25</v>
      </c>
      <c r="FO25" s="13" t="str">
        <f t="shared" si="63"/>
        <v>Option Hoop Named Range</v>
      </c>
      <c r="FP25" s="7" t="e">
        <f t="shared" si="64"/>
        <v>#N/A</v>
      </c>
      <c r="FQ25" s="13"/>
      <c r="FR25" s="7" t="str">
        <f t="shared" si="65"/>
        <v>Front Head</v>
      </c>
      <c r="FS25" t="str">
        <f t="shared" si="58"/>
        <v>Smth White w/Logo</v>
      </c>
      <c r="FT25" t="str">
        <f t="shared" si="62"/>
        <v>Change to</v>
      </c>
      <c r="FU25">
        <f t="shared" si="62"/>
        <v>0</v>
      </c>
      <c r="FX25" t="s">
        <v>615</v>
      </c>
      <c r="GF25" s="50"/>
      <c r="GH25" s="121"/>
      <c r="GJ25" s="13" t="s">
        <v>564</v>
      </c>
      <c r="GV25" s="58" t="s">
        <v>616</v>
      </c>
      <c r="GW25" s="89" t="str">
        <f>IF(AND($B$8="Snare",$G$44 &lt;&gt;""), $G$44, IF($B$8="Snare", $E$44,""))</f>
        <v/>
      </c>
      <c r="GX25" s="89" t="str">
        <f>IF(AND($B$9="Snare",$G$44 &lt;&gt;""), $G$44, IF($B$9="Snare", $E$44,""))</f>
        <v/>
      </c>
      <c r="GY25" s="89" t="str">
        <f>IF(AND($B$10="Snare",$G$44 &lt;&gt;""), $G$44, IF($B$10="Snare", $E$44,""))</f>
        <v/>
      </c>
      <c r="GZ25" s="89" t="str">
        <f>IF(AND($B$11="Snare",$G$44 &lt;&gt;""), $G$44, IF($B$11="Snare", $E$44,""))</f>
        <v/>
      </c>
      <c r="HA25" s="89" t="str">
        <f>IF(AND($B$12="Snare",$G$44 &lt;&gt;""), $G$44, IF($B$12="Snare", $E$44,""))</f>
        <v/>
      </c>
      <c r="HB25" s="89" t="str">
        <f>IF(AND($B$13="Snare",$G$44 &lt;&gt;""), $G$44, IF($B$13="Snare", $E$44,""))</f>
        <v/>
      </c>
      <c r="HC25" s="89" t="str">
        <f>IF(AND($B$14="Snare",$G$44 &lt;&gt;""), $G$44, IF($B$14="Snare", $E$44,""))</f>
        <v/>
      </c>
      <c r="HD25" s="64" t="str">
        <f>IF(AND($B$15="Snare",$G$44 &lt;&gt;""), $G$44, IF($B$15="Snare", $E$44,""))</f>
        <v/>
      </c>
      <c r="HE25" s="64" t="str">
        <f>IF(AND($B$16="Snare",$G$44 &lt;&gt;""), $G$44, IF($B$16="Snare", $E$44,""))</f>
        <v/>
      </c>
      <c r="HF25" s="64" t="str">
        <f>IF(AND($B$17="Snare",$G$44 &lt;&gt;""), $G$44, IF($B$17="Snare", $E$44,""))</f>
        <v/>
      </c>
      <c r="HG25" s="64" t="str">
        <f>IF(AND($B$18="Snare",$G$44 &lt;&gt;""), $G$44, IF($B$18="Snare", $E$44,""))</f>
        <v/>
      </c>
      <c r="HH25" s="64" t="str">
        <f>IF(AND($B$19="Snare",$G$44 &lt;&gt;""), $G$44, IF($B$19="Snare", $E$44,""))</f>
        <v/>
      </c>
      <c r="HI25" s="64" t="str">
        <f>IF(AND($B$20="Snare",$G$44 &lt;&gt;""), $G$44, IF($B$20="Snare", $E$44,""))</f>
        <v/>
      </c>
    </row>
    <row r="26" spans="1:218" ht="15.6" x14ac:dyDescent="0.3">
      <c r="A26" s="28" t="s">
        <v>617</v>
      </c>
      <c r="B26" s="28" t="str">
        <f>IF( OR(G22="Satin Sable w/Accent", G22 = "Satin Natural w/Accent", G22 = "Full Width Accent", G22 = "Sable Black w/Accent", G22 = "Natural w/Accent", G22 = "Matching Hoop w/Inlay", AND(E22 = "Satin Natural w/Accent",G22=""),AND(E22 = "Satin Sable w/Accent",G22 = "")),"Wraps","Naturals")</f>
        <v>Naturals</v>
      </c>
      <c r="C26" s="50"/>
      <c r="D26" s="30" t="s">
        <v>618</v>
      </c>
      <c r="E26" s="13" t="s">
        <v>619</v>
      </c>
      <c r="F26" s="13" t="s">
        <v>620</v>
      </c>
      <c r="H26" s="43"/>
      <c r="J26" s="150"/>
      <c r="K26" s="43"/>
      <c r="L26" s="148"/>
      <c r="M26" s="32"/>
      <c r="N26" s="188"/>
      <c r="O26" s="221" t="str">
        <f t="shared" si="59"/>
        <v>LB L8 45261</v>
      </c>
      <c r="P26" s="195">
        <f t="shared" si="60"/>
        <v>0</v>
      </c>
      <c r="Q26" s="195">
        <f t="shared" si="61"/>
        <v>0</v>
      </c>
      <c r="R26" s="190"/>
      <c r="S26" s="76"/>
      <c r="U26" s="76"/>
      <c r="V26" s="76"/>
      <c r="W26" s="76"/>
      <c r="X26" s="214">
        <f ca="1">SUM(X22:X25)</f>
        <v>0</v>
      </c>
      <c r="Y26" s="11" t="s">
        <v>621</v>
      </c>
      <c r="AG26" s="56" t="s">
        <v>672</v>
      </c>
      <c r="AH26" s="66" t="s">
        <v>113</v>
      </c>
      <c r="AI26" s="26" t="s">
        <v>114</v>
      </c>
      <c r="AJ26" s="104" t="s">
        <v>115</v>
      </c>
      <c r="AK26" s="105" t="s">
        <v>672</v>
      </c>
      <c r="AL26" s="6"/>
      <c r="AN26" s="6"/>
      <c r="AO26" s="6" t="s">
        <v>622</v>
      </c>
      <c r="AP26" s="6"/>
      <c r="AQ26" s="6"/>
      <c r="AR26" s="6"/>
      <c r="AT26" s="90" t="s">
        <v>623</v>
      </c>
      <c r="AU26" s="15">
        <f t="shared" si="57"/>
        <v>9999</v>
      </c>
      <c r="AV26" s="15">
        <f t="shared" si="57"/>
        <v>9999</v>
      </c>
      <c r="AW26" s="15">
        <f t="shared" si="57"/>
        <v>9999</v>
      </c>
      <c r="AX26" s="15">
        <f t="shared" si="57"/>
        <v>9999</v>
      </c>
      <c r="AY26" s="15">
        <f t="shared" si="57"/>
        <v>9999</v>
      </c>
      <c r="AZ26" s="15">
        <f t="shared" si="57"/>
        <v>9999</v>
      </c>
      <c r="BA26" s="15">
        <f t="shared" si="57"/>
        <v>9999</v>
      </c>
      <c r="BB26" s="15">
        <f t="shared" si="57"/>
        <v>9999</v>
      </c>
      <c r="BC26" s="15">
        <f t="shared" si="57"/>
        <v>9999</v>
      </c>
      <c r="BD26" s="15">
        <f t="shared" si="57"/>
        <v>9999</v>
      </c>
      <c r="BE26" s="15">
        <f t="shared" si="57"/>
        <v>9999</v>
      </c>
      <c r="BF26" s="15">
        <f t="shared" si="57"/>
        <v>9999</v>
      </c>
      <c r="BG26" s="6"/>
      <c r="BH26" s="56"/>
      <c r="BI26" s="1" t="s">
        <v>371</v>
      </c>
      <c r="BJ26" s="1" t="s">
        <v>1352</v>
      </c>
      <c r="BK26" s="1" t="s">
        <v>1352</v>
      </c>
      <c r="BM26" s="1" t="s">
        <v>1346</v>
      </c>
      <c r="BP26" s="4" t="s">
        <v>593</v>
      </c>
      <c r="BQ26" s="4"/>
      <c r="BR26" s="6" t="str">
        <f t="shared" ref="BR26:BR35" si="67">$BS$1&amp;" "&amp;BS26</f>
        <v>Classic Maple 12x14 Floor Tom</v>
      </c>
      <c r="BS26" s="4" t="s">
        <v>593</v>
      </c>
      <c r="BT26" s="71"/>
      <c r="BU26" s="4"/>
      <c r="BV26" s="6" t="str">
        <f t="shared" ref="BV26:BV35" si="68">BW$1&amp;" "&amp;BW26</f>
        <v>Legacy Maple 12x14 Floor Tom</v>
      </c>
      <c r="BW26" s="4" t="s">
        <v>593</v>
      </c>
      <c r="BX26" s="67"/>
      <c r="BY26" s="4"/>
      <c r="BZ26" s="6" t="str">
        <f>CA$1&amp;" "&amp;CA26</f>
        <v>Legacy Mahogany 12x14 Floor Tom</v>
      </c>
      <c r="CA26" s="4" t="s">
        <v>593</v>
      </c>
      <c r="CB26" s="67"/>
      <c r="CC26" s="4"/>
      <c r="CD26" s="6" t="str">
        <f t="shared" ref="CD26:CD35" si="69">CE$1&amp;" "&amp;CE26</f>
        <v>Legacy Exotic 12x14 Floor Tom</v>
      </c>
      <c r="CE26" s="4" t="s">
        <v>593</v>
      </c>
      <c r="CF26" s="70"/>
      <c r="CG26" s="23" t="s">
        <v>603</v>
      </c>
      <c r="CH26" s="4" t="s">
        <v>593</v>
      </c>
      <c r="CI26" s="70"/>
      <c r="CJ26" s="4" t="s">
        <v>593</v>
      </c>
      <c r="CK26" s="90" t="s">
        <v>603</v>
      </c>
      <c r="CL26" s="157"/>
      <c r="CM26" s="157"/>
      <c r="CN26" s="157"/>
      <c r="CO26" s="157"/>
      <c r="CP26" s="157"/>
      <c r="CQ26" s="157"/>
      <c r="CS26" s="14" t="s">
        <v>625</v>
      </c>
      <c r="CT26" s="157"/>
      <c r="CU26" s="225" t="e">
        <f t="shared" si="66"/>
        <v>#N/A</v>
      </c>
      <c r="CV26" s="70"/>
      <c r="CW26" s="4" t="str">
        <f t="shared" ref="CW26:CW35" si="70">CJ26</f>
        <v>12x14 Floor Tom</v>
      </c>
      <c r="CX26" s="93" t="s">
        <v>626</v>
      </c>
      <c r="CY26" s="93" t="s">
        <v>627</v>
      </c>
      <c r="CZ26" s="93" t="s">
        <v>628</v>
      </c>
      <c r="DA26" s="93" t="s">
        <v>629</v>
      </c>
      <c r="DB26" s="93" t="s">
        <v>630</v>
      </c>
      <c r="DC26" s="70"/>
      <c r="DD26" s="13" t="s">
        <v>53</v>
      </c>
      <c r="DE26" s="16" t="str">
        <f t="shared" si="3"/>
        <v>Floor.13x15 Floor Tom</v>
      </c>
      <c r="DF26" s="4" t="s">
        <v>631</v>
      </c>
      <c r="DG26" s="69" t="str">
        <f t="shared" si="4"/>
        <v>MLLCLL</v>
      </c>
      <c r="DH26" s="13" t="s">
        <v>78</v>
      </c>
      <c r="DI26" s="13" t="s">
        <v>79</v>
      </c>
      <c r="DJ26" s="13" t="s">
        <v>69</v>
      </c>
      <c r="DM26" s="13"/>
      <c r="DN26" s="13"/>
      <c r="DO26" s="13"/>
      <c r="DP26" s="13"/>
      <c r="DT26" s="32"/>
      <c r="DU26" s="66" t="s">
        <v>1333</v>
      </c>
      <c r="DV26" s="66"/>
      <c r="DZ26" t="s">
        <v>632</v>
      </c>
      <c r="EA26" s="66">
        <f>CT104</f>
        <v>0</v>
      </c>
      <c r="EB26" s="71" t="s">
        <v>71</v>
      </c>
      <c r="EC26" s="13">
        <v>9</v>
      </c>
      <c r="ED26" s="13"/>
      <c r="EE26" s="13"/>
      <c r="EF26" s="16"/>
      <c r="EG26" s="26"/>
      <c r="EH26" s="26"/>
      <c r="EI26" s="24"/>
      <c r="EK26" s="24"/>
      <c r="EL26" s="24" t="s">
        <v>383</v>
      </c>
      <c r="EM26" s="24"/>
      <c r="EN26" s="24"/>
      <c r="EO26" s="24"/>
      <c r="EP26" s="24"/>
      <c r="EQ26" s="24"/>
      <c r="ER26" s="24"/>
      <c r="ES26" s="24"/>
      <c r="ET26" s="24"/>
      <c r="EU26" s="24"/>
      <c r="EV26" s="24" t="s">
        <v>55</v>
      </c>
      <c r="EW26" t="str">
        <f>IF($C$2="Classic Oak","Double 45",IF(OR($C$2="Legacy Exotic",$C$2="Legacy Mahogany",$C$2="Legacy Maple"),"Legacy Edges",IF($C$2="Classic Maple", IF(G49="","Single 45",G49))))</f>
        <v>Single 45</v>
      </c>
      <c r="EX26" s="26"/>
      <c r="FA26" s="27"/>
      <c r="FB26" s="18"/>
      <c r="FD26" s="69"/>
      <c r="FE26" s="34"/>
      <c r="FG26" s="14" t="s">
        <v>633</v>
      </c>
      <c r="FH26" s="69" t="str">
        <f>IFERROR(INDEX(FE37:FK57,MATCH(CONCATENATE(FF22,".",FE22,".",FG22),FE37:FE57,0),7),"Spurs_FN")</f>
        <v>Spurs_FN</v>
      </c>
      <c r="FN26" s="73">
        <v>26</v>
      </c>
      <c r="FO26" s="13" t="str">
        <f t="shared" si="63"/>
        <v>Option inlay range</v>
      </c>
      <c r="FP26" s="7" t="str">
        <f t="shared" si="64"/>
        <v>Naturals</v>
      </c>
      <c r="FQ26" s="13"/>
      <c r="FR26" s="7" t="str">
        <f t="shared" si="65"/>
        <v>Batter Head</v>
      </c>
      <c r="FS26" t="str">
        <f t="shared" si="58"/>
        <v>Clear PS3</v>
      </c>
      <c r="FT26" t="str">
        <f t="shared" si="62"/>
        <v>No Option</v>
      </c>
      <c r="FU26">
        <f t="shared" si="62"/>
        <v>0</v>
      </c>
      <c r="FX26" t="s">
        <v>634</v>
      </c>
      <c r="GF26" s="50"/>
      <c r="GH26" s="121"/>
      <c r="GJ26" s="13" t="s">
        <v>635</v>
      </c>
      <c r="GV26" s="58" t="s">
        <v>41</v>
      </c>
      <c r="GW26" s="89" t="str">
        <f>IF(AND($B$8="Snare",$G$50 &lt;&gt;""), $G$50, IF($B$8="Snare", $E$50,""))</f>
        <v/>
      </c>
      <c r="GX26" s="89" t="str">
        <f>IF(AND($B$9="Snare",$G$50 &lt;&gt;""), $G$50, IF($B$9="Snare", $E$50,""))</f>
        <v/>
      </c>
      <c r="GY26" s="89" t="str">
        <f>IF(AND($B$10="Snare",$G$50 &lt;&gt;""), $G$50, IF($B$10="Snare", $E$50,""))</f>
        <v/>
      </c>
      <c r="GZ26" s="89" t="str">
        <f>IF(AND($B$11="Snare",$G$50 &lt;&gt;""), $G$50, IF($B$11="Snare", $E$50,""))</f>
        <v/>
      </c>
      <c r="HA26" s="89" t="str">
        <f>IF(AND($B$12="Snare",$G$50 &lt;&gt;""), $G$50, IF($B$12="Snare", $E$50,""))</f>
        <v/>
      </c>
      <c r="HB26" s="89" t="str">
        <f>IF(AND($B$13="Snare",$G$50 &lt;&gt;""), $G$50, IF($B$13="Snare", $E$50,""))</f>
        <v/>
      </c>
      <c r="HC26" s="89" t="str">
        <f>IF(AND($B$14="Snare",$G$50 &lt;&gt;""), $G$50, IF($B$14="Snare", $E$50,""))</f>
        <v/>
      </c>
      <c r="HD26" s="64" t="str">
        <f>IF(AND($B$15="Snare",$G$50 &lt;&gt;""), $G$50, IF($B$15="Snare", $E$50,""))</f>
        <v/>
      </c>
      <c r="HE26" s="64" t="str">
        <f>IF(AND($B$16="Snare",$G$50 &lt;&gt;""), $G$50, IF($B$16="Snare", $E$50,""))</f>
        <v/>
      </c>
      <c r="HF26" s="64" t="str">
        <f>IF(AND($B$17="Snare",$G$50 &lt;&gt;""), $G$50, IF($B$17="Snare", $E$50,""))</f>
        <v/>
      </c>
      <c r="HG26" s="64" t="str">
        <f>IF(AND($B$18="Snare",$G$50 &lt;&gt;""), $G$50, IF($B$18="Snare", $E$50,""))</f>
        <v/>
      </c>
      <c r="HH26" s="64" t="str">
        <f>IF(AND($B$19="Snare",$G$50 &lt;&gt;""), $G$50, IF($B$19="Snare", $E$50,""))</f>
        <v/>
      </c>
      <c r="HI26" s="64" t="str">
        <f>IF(AND($B$20="Snare",$G$50 &lt;&gt;""), $G$50, IF($B$20="Snare", $E$50,""))</f>
        <v/>
      </c>
    </row>
    <row r="27" spans="1:218" ht="15.6" x14ac:dyDescent="0.3">
      <c r="A27" s="29"/>
      <c r="B27" s="28" t="str">
        <f>IF( OR(ISNUMBER(SEARCH("Accent",$G$22))=TRUE, (ISNUMBER(SEARCH("ing Hoop with In",G23))=TRUE)),"Get the List","Nothing to do")</f>
        <v>Nothing to do</v>
      </c>
      <c r="C27" s="50"/>
      <c r="D27" s="30" t="s">
        <v>636</v>
      </c>
      <c r="E27" s="13" t="s">
        <v>637</v>
      </c>
      <c r="F27" s="13" t="str">
        <f>IF(EZ21&gt;0,"No Option", "Change to")</f>
        <v>Change to</v>
      </c>
      <c r="G27" s="115"/>
      <c r="H27" s="130" t="str">
        <f>IF($G$27="","",IF(ISERROR(MATCH($G$27,bd_screws,0))=FALSE,"","Invalid Selection"))</f>
        <v/>
      </c>
      <c r="J27" s="150"/>
      <c r="K27" s="43"/>
      <c r="L27" s="151"/>
      <c r="M27" s="32"/>
      <c r="N27" s="188"/>
      <c r="O27" s="221" t="str">
        <f t="shared" si="59"/>
        <v>LB L8 45261</v>
      </c>
      <c r="P27" s="195">
        <f t="shared" si="60"/>
        <v>0</v>
      </c>
      <c r="Q27" s="195">
        <f t="shared" si="61"/>
        <v>0</v>
      </c>
      <c r="R27" s="190"/>
      <c r="S27" s="173"/>
      <c r="T27" s="173"/>
      <c r="U27" s="173"/>
      <c r="V27" s="173"/>
      <c r="W27" s="173"/>
      <c r="X27" s="173"/>
      <c r="AG27" s="56" t="s">
        <v>158</v>
      </c>
      <c r="AH27" s="66" t="s">
        <v>386</v>
      </c>
      <c r="AI27" s="26" t="s">
        <v>154</v>
      </c>
      <c r="AJ27" s="104" t="s">
        <v>270</v>
      </c>
      <c r="AK27" s="105" t="s">
        <v>639</v>
      </c>
      <c r="AL27" s="6"/>
      <c r="AN27" s="6"/>
      <c r="AO27" s="6"/>
      <c r="AP27" s="6"/>
      <c r="AQ27" s="6"/>
      <c r="AR27" s="6"/>
      <c r="AT27" s="90" t="s">
        <v>638</v>
      </c>
      <c r="AU27" s="15">
        <f t="shared" si="57"/>
        <v>9999</v>
      </c>
      <c r="AV27" s="15">
        <f t="shared" si="57"/>
        <v>9999</v>
      </c>
      <c r="AW27" s="15">
        <f t="shared" si="57"/>
        <v>9999</v>
      </c>
      <c r="AX27" s="15">
        <f t="shared" si="57"/>
        <v>9999</v>
      </c>
      <c r="AY27" s="15">
        <f t="shared" si="57"/>
        <v>9999</v>
      </c>
      <c r="AZ27" s="15">
        <f t="shared" si="57"/>
        <v>9999</v>
      </c>
      <c r="BA27" s="15">
        <f t="shared" si="57"/>
        <v>9999</v>
      </c>
      <c r="BB27" s="15">
        <f t="shared" si="57"/>
        <v>9999</v>
      </c>
      <c r="BC27" s="15">
        <f t="shared" si="57"/>
        <v>9999</v>
      </c>
      <c r="BD27" s="15">
        <f t="shared" si="57"/>
        <v>9999</v>
      </c>
      <c r="BE27" s="15">
        <f t="shared" si="57"/>
        <v>9999</v>
      </c>
      <c r="BF27" s="15">
        <f t="shared" si="57"/>
        <v>9999</v>
      </c>
      <c r="BG27" s="6"/>
      <c r="BH27" s="56"/>
      <c r="BI27" s="1" t="s">
        <v>438</v>
      </c>
      <c r="BJ27" s="1" t="s">
        <v>590</v>
      </c>
      <c r="BK27" s="1" t="s">
        <v>590</v>
      </c>
      <c r="BM27" s="1" t="s">
        <v>527</v>
      </c>
      <c r="BP27" s="4" t="s">
        <v>613</v>
      </c>
      <c r="BQ27" s="4"/>
      <c r="BR27" s="6" t="str">
        <f t="shared" si="67"/>
        <v>Classic Maple 13x14 Floor Tom</v>
      </c>
      <c r="BS27" s="4" t="s">
        <v>613</v>
      </c>
      <c r="BT27" s="71"/>
      <c r="BU27" s="4"/>
      <c r="BV27" s="6" t="str">
        <f t="shared" si="68"/>
        <v>Legacy Maple 13x14 Floor Tom</v>
      </c>
      <c r="BW27" s="4" t="s">
        <v>613</v>
      </c>
      <c r="BX27" s="67"/>
      <c r="BY27" s="4"/>
      <c r="BZ27" s="6" t="str">
        <f t="shared" ref="BZ27:BZ35" si="71">CA$1&amp;" "&amp;CA27</f>
        <v>Legacy Mahogany 13x14 Floor Tom</v>
      </c>
      <c r="CA27" s="4" t="s">
        <v>613</v>
      </c>
      <c r="CB27" s="67"/>
      <c r="CC27" s="4"/>
      <c r="CD27" s="6" t="str">
        <f t="shared" si="69"/>
        <v>Legacy Exotic 13x14 Floor Tom</v>
      </c>
      <c r="CE27" s="4" t="s">
        <v>613</v>
      </c>
      <c r="CF27" s="70"/>
      <c r="CG27" s="23" t="s">
        <v>623</v>
      </c>
      <c r="CH27" s="4" t="s">
        <v>613</v>
      </c>
      <c r="CI27" s="70"/>
      <c r="CJ27" s="4" t="s">
        <v>613</v>
      </c>
      <c r="CK27" s="90" t="s">
        <v>623</v>
      </c>
      <c r="CL27" s="157"/>
      <c r="CM27" s="157"/>
      <c r="CN27" s="157"/>
      <c r="CO27" s="157"/>
      <c r="CP27" s="157"/>
      <c r="CQ27" s="157"/>
      <c r="CS27" s="14" t="s">
        <v>641</v>
      </c>
      <c r="CT27" s="157"/>
      <c r="CU27" s="225" t="e">
        <f t="shared" si="66"/>
        <v>#N/A</v>
      </c>
      <c r="CV27" s="70"/>
      <c r="CW27" s="4" t="str">
        <f t="shared" si="70"/>
        <v>13x14 Floor Tom</v>
      </c>
      <c r="CX27" s="93" t="s">
        <v>642</v>
      </c>
      <c r="CY27" s="93" t="s">
        <v>643</v>
      </c>
      <c r="CZ27" s="93" t="s">
        <v>644</v>
      </c>
      <c r="DA27" s="93" t="s">
        <v>645</v>
      </c>
      <c r="DB27" s="93" t="s">
        <v>646</v>
      </c>
      <c r="DC27" s="70"/>
      <c r="DD27" s="13" t="s">
        <v>53</v>
      </c>
      <c r="DE27" s="16" t="str">
        <f t="shared" si="3"/>
        <v>Floor.13x16 Floor tom</v>
      </c>
      <c r="DF27" s="4" t="s">
        <v>647</v>
      </c>
      <c r="DG27" s="69" t="str">
        <f t="shared" si="4"/>
        <v>MLLCLL</v>
      </c>
      <c r="DH27" s="13" t="s">
        <v>78</v>
      </c>
      <c r="DI27" s="13" t="s">
        <v>79</v>
      </c>
      <c r="DJ27" s="13" t="s">
        <v>69</v>
      </c>
      <c r="DM27" s="13"/>
      <c r="DN27" s="13"/>
      <c r="DO27" s="13"/>
      <c r="DP27" s="13"/>
      <c r="DT27" s="32"/>
      <c r="DU27" s="66" t="s">
        <v>1334</v>
      </c>
      <c r="DV27" s="66"/>
      <c r="DZ27" t="s">
        <v>1353</v>
      </c>
      <c r="EA27" s="66">
        <f>CT105</f>
        <v>0</v>
      </c>
      <c r="EB27" s="71" t="s">
        <v>144</v>
      </c>
      <c r="EC27" s="13">
        <v>0</v>
      </c>
      <c r="ED27" s="13"/>
      <c r="EE27" s="13"/>
      <c r="EF27" s="16"/>
      <c r="EG27" s="26"/>
      <c r="EH27" s="26"/>
      <c r="EI27" s="24"/>
      <c r="EK27" s="24"/>
      <c r="EL27" s="24" t="s">
        <v>309</v>
      </c>
      <c r="EM27" s="24"/>
      <c r="EN27" s="24"/>
      <c r="EO27" s="24"/>
      <c r="EP27" s="24"/>
      <c r="EQ27" s="24"/>
      <c r="ER27" s="24"/>
      <c r="ES27" s="24"/>
      <c r="ET27" s="24"/>
      <c r="EU27" s="24"/>
      <c r="EV27" s="24"/>
      <c r="EX27" s="26"/>
      <c r="FA27" s="27"/>
      <c r="FB27" s="18"/>
      <c r="FD27" s="69"/>
      <c r="FG27" t="s">
        <v>563</v>
      </c>
      <c r="FH27" s="10" t="str">
        <f>IFERROR(INDEX(FE37:FL57,MATCH(CONCATENATE(FF22,".",FE22,".",FG22),FE37:FE57,0),8),"Elite Kick Style")</f>
        <v>Elite Kick Style</v>
      </c>
      <c r="FN27" s="73">
        <v>27</v>
      </c>
      <c r="FO27" s="13">
        <f t="shared" si="63"/>
        <v>0</v>
      </c>
      <c r="FP27" s="7" t="str">
        <f t="shared" si="64"/>
        <v>Nothing to do</v>
      </c>
      <c r="FQ27" s="13"/>
      <c r="FR27" s="7" t="str">
        <f t="shared" si="65"/>
        <v>Tension Rods</v>
      </c>
      <c r="FS27" t="str">
        <f t="shared" si="58"/>
        <v>Keyrods</v>
      </c>
      <c r="FT27" t="str">
        <f t="shared" si="62"/>
        <v>Change to</v>
      </c>
      <c r="FU27">
        <f t="shared" si="62"/>
        <v>0</v>
      </c>
      <c r="GF27" s="50" t="s">
        <v>649</v>
      </c>
      <c r="GH27" s="121"/>
      <c r="GK27" s="13"/>
      <c r="GV27" s="58" t="s">
        <v>650</v>
      </c>
      <c r="GW27" s="126" t="str">
        <f>IF(AND($B$8="Snare",$G$46 &lt;&gt;""), $G$46, IF($B$8="Snare", $E$46,""))</f>
        <v/>
      </c>
      <c r="GX27" s="126" t="str">
        <f>IF(AND($B$9="Snare",$G$46 &lt;&gt;""), $G$46, IF($B$9="Snare", $E$46,""))</f>
        <v/>
      </c>
      <c r="GY27" s="126" t="str">
        <f>IF(AND($B$10="Snare",$G$46 &lt;&gt;""), $G$46, IF($B$10="Snare", $E$46,""))</f>
        <v/>
      </c>
      <c r="GZ27" s="126" t="str">
        <f>IF(AND($B$11="Snare",$G$46 &lt;&gt;""), $G$46, IF($B$11="Snare", $E$46,""))</f>
        <v/>
      </c>
      <c r="HA27" s="126" t="str">
        <f>IF(AND($B$12="Snare",$G$46 &lt;&gt;""), $G$46, IF($B$12="Snare", $E$46,""))</f>
        <v/>
      </c>
      <c r="HB27" s="126" t="str">
        <f>IF(AND($B$13="Snare",$G$46 &lt;&gt;""), $G$46, IF($B$13="Snare", $E$46,""))</f>
        <v/>
      </c>
      <c r="HC27" s="126" t="str">
        <f>IF(AND($B$14="Snare",$G$46 &lt;&gt;""), $G$46, IF($B$14="Snare", $E$46,""))</f>
        <v/>
      </c>
      <c r="HD27" s="127" t="str">
        <f>IF(AND($B$15="Snare",$G$46 &lt;&gt;""), $G$46, IF($B$15="Snare", $E$46,""))</f>
        <v/>
      </c>
      <c r="HE27" s="127" t="str">
        <f>IF(AND($B$16="Snare",$G$46 &lt;&gt;""), $G$46, IF($B$16="Snare", $E$46,""))</f>
        <v/>
      </c>
      <c r="HF27" s="127" t="str">
        <f>IF(AND($B$17="Snare",$G$46 &lt;&gt;""), $G$46, IF($B$17="Snare", $E$46,""))</f>
        <v/>
      </c>
      <c r="HG27" s="127" t="str">
        <f>IF(AND($B$18="Snare",$G$46 &lt;&gt;""), $G$46, IF($B$18="Snare", $E$46,""))</f>
        <v/>
      </c>
      <c r="HH27" s="127" t="str">
        <f>IF(AND($B$19="Snare",$G$46 &lt;&gt;""), $G$46, IF($B$19="Snare", $E$46,""))</f>
        <v/>
      </c>
      <c r="HI27" s="127" t="str">
        <f>IF(AND($B$20="Snare",$G$46 &lt;&gt;""), $G$46, IF($B$20="Snare", $E$46,""))</f>
        <v/>
      </c>
    </row>
    <row r="28" spans="1:218" ht="16.2" thickBot="1" x14ac:dyDescent="0.35">
      <c r="A28" s="29"/>
      <c r="B28" s="28"/>
      <c r="C28" s="77"/>
      <c r="D28" s="30" t="s">
        <v>91</v>
      </c>
      <c r="E28" s="13" t="s">
        <v>651</v>
      </c>
      <c r="F28" s="13" t="str">
        <f>IF(EE17=0,"Change to","No Option")</f>
        <v>Change to</v>
      </c>
      <c r="G28" s="115"/>
      <c r="H28" s="130" t="str">
        <f ca="1">IF($G$28="","",IF(ISERROR(MATCH($G$28,INDIRECT(EF19),0))=FALSE,"","Invalid Selection"))</f>
        <v/>
      </c>
      <c r="J28" s="150"/>
      <c r="K28" s="43"/>
      <c r="L28" s="148"/>
      <c r="M28" s="32"/>
      <c r="N28" s="188"/>
      <c r="O28" s="221" t="str">
        <f t="shared" si="59"/>
        <v>LB L8 45261</v>
      </c>
      <c r="P28" s="195">
        <f t="shared" si="60"/>
        <v>0</v>
      </c>
      <c r="Q28" s="195">
        <f t="shared" si="61"/>
        <v>0</v>
      </c>
      <c r="R28" s="190"/>
      <c r="T28" s="173"/>
      <c r="W28" s="173"/>
      <c r="X28" s="173"/>
      <c r="AG28" s="56" t="s">
        <v>254</v>
      </c>
      <c r="AH28" s="66" t="s">
        <v>386</v>
      </c>
      <c r="AI28" s="26" t="s">
        <v>154</v>
      </c>
      <c r="AJ28" s="104" t="s">
        <v>270</v>
      </c>
      <c r="AK28" s="105" t="s">
        <v>639</v>
      </c>
      <c r="AL28" s="6"/>
      <c r="AN28" s="6"/>
      <c r="AO28" s="6"/>
      <c r="AP28" s="6"/>
      <c r="AQ28" s="6"/>
      <c r="AR28" s="6"/>
      <c r="AT28" s="90" t="s">
        <v>653</v>
      </c>
      <c r="AU28" s="15">
        <f t="shared" si="57"/>
        <v>9999</v>
      </c>
      <c r="AV28" s="15">
        <f t="shared" si="57"/>
        <v>9999</v>
      </c>
      <c r="AW28" s="15">
        <f t="shared" si="57"/>
        <v>9999</v>
      </c>
      <c r="AX28" s="15">
        <f t="shared" si="57"/>
        <v>9999</v>
      </c>
      <c r="AY28" s="15">
        <f t="shared" si="57"/>
        <v>9999</v>
      </c>
      <c r="AZ28" s="15">
        <f t="shared" si="57"/>
        <v>9999</v>
      </c>
      <c r="BA28" s="15">
        <f t="shared" si="57"/>
        <v>9999</v>
      </c>
      <c r="BB28" s="15">
        <f t="shared" si="57"/>
        <v>9999</v>
      </c>
      <c r="BC28" s="15">
        <f t="shared" si="57"/>
        <v>9999</v>
      </c>
      <c r="BD28" s="15">
        <f t="shared" si="57"/>
        <v>9999</v>
      </c>
      <c r="BE28" s="15">
        <f t="shared" si="57"/>
        <v>9999</v>
      </c>
      <c r="BF28" s="15">
        <f t="shared" si="57"/>
        <v>9999</v>
      </c>
      <c r="BG28" s="6"/>
      <c r="BH28" s="56"/>
      <c r="BI28" s="1" t="s">
        <v>389</v>
      </c>
      <c r="BJ28" s="1" t="s">
        <v>605</v>
      </c>
      <c r="BK28" s="1" t="s">
        <v>605</v>
      </c>
      <c r="BM28" s="1" t="s">
        <v>548</v>
      </c>
      <c r="BP28" s="4" t="s">
        <v>655</v>
      </c>
      <c r="BQ28" s="4"/>
      <c r="BR28" s="6" t="str">
        <f t="shared" si="67"/>
        <v>Classic Maple 14x14 Floor Tom</v>
      </c>
      <c r="BS28" s="4" t="s">
        <v>655</v>
      </c>
      <c r="BT28" s="71"/>
      <c r="BU28" s="4"/>
      <c r="BV28" s="6" t="str">
        <f t="shared" si="68"/>
        <v>Legacy Maple 14x14 Floor Tom</v>
      </c>
      <c r="BW28" s="4" t="s">
        <v>655</v>
      </c>
      <c r="BX28" s="67"/>
      <c r="BY28" s="4"/>
      <c r="BZ28" s="6" t="str">
        <f t="shared" si="71"/>
        <v>Legacy Mahogany 14x14 Floor Tom</v>
      </c>
      <c r="CA28" s="4" t="s">
        <v>655</v>
      </c>
      <c r="CB28" s="67"/>
      <c r="CC28" s="4"/>
      <c r="CD28" s="6" t="str">
        <f t="shared" si="69"/>
        <v>Legacy Exotic 14x14 Floor Tom</v>
      </c>
      <c r="CE28" s="4" t="s">
        <v>655</v>
      </c>
      <c r="CF28" s="70"/>
      <c r="CG28" s="23" t="s">
        <v>638</v>
      </c>
      <c r="CH28" s="4" t="s">
        <v>655</v>
      </c>
      <c r="CI28" s="70"/>
      <c r="CJ28" s="4" t="s">
        <v>655</v>
      </c>
      <c r="CK28" s="90" t="s">
        <v>638</v>
      </c>
      <c r="CL28" s="157"/>
      <c r="CM28" s="157"/>
      <c r="CN28" s="157"/>
      <c r="CO28" s="157"/>
      <c r="CP28" s="157"/>
      <c r="CQ28" s="157"/>
      <c r="CS28" s="14" t="s">
        <v>656</v>
      </c>
      <c r="CT28" s="157"/>
      <c r="CU28" s="225" t="e">
        <f t="shared" si="66"/>
        <v>#N/A</v>
      </c>
      <c r="CV28" s="70"/>
      <c r="CW28" s="4" t="str">
        <f t="shared" si="70"/>
        <v>14x14 Floor Tom</v>
      </c>
      <c r="CX28" s="93" t="s">
        <v>657</v>
      </c>
      <c r="CY28" s="93" t="s">
        <v>658</v>
      </c>
      <c r="CZ28" s="93" t="s">
        <v>659</v>
      </c>
      <c r="DA28" s="93" t="s">
        <v>660</v>
      </c>
      <c r="DB28" s="93" t="s">
        <v>661</v>
      </c>
      <c r="DC28" s="70"/>
      <c r="DD28" s="13" t="s">
        <v>53</v>
      </c>
      <c r="DE28" s="16" t="str">
        <f t="shared" si="3"/>
        <v>Floor.14x14 Floor Tom</v>
      </c>
      <c r="DF28" s="4" t="s">
        <v>655</v>
      </c>
      <c r="DG28" s="69" t="str">
        <f t="shared" si="4"/>
        <v>MLLCLLLILT</v>
      </c>
      <c r="DH28" s="13" t="s">
        <v>78</v>
      </c>
      <c r="DI28" s="13" t="s">
        <v>79</v>
      </c>
      <c r="DJ28" s="13" t="s">
        <v>69</v>
      </c>
      <c r="DK28" s="13" t="s">
        <v>80</v>
      </c>
      <c r="DL28" s="13" t="s">
        <v>81</v>
      </c>
      <c r="DM28" s="13"/>
      <c r="DN28" s="13"/>
      <c r="DO28" s="13"/>
      <c r="DP28" s="13"/>
      <c r="DT28" s="32"/>
      <c r="DU28" s="66"/>
      <c r="DV28" s="66"/>
      <c r="DZ28" t="s">
        <v>662</v>
      </c>
      <c r="EA28" s="66">
        <f>CT106</f>
        <v>0</v>
      </c>
      <c r="EB28" s="71" t="s">
        <v>663</v>
      </c>
      <c r="EC28" s="13">
        <v>12</v>
      </c>
      <c r="ED28" s="13"/>
      <c r="EE28" s="13"/>
      <c r="EF28" s="16"/>
      <c r="EG28" s="26"/>
      <c r="EH28" s="26"/>
      <c r="EI28" s="24"/>
      <c r="EK28" s="24"/>
      <c r="EL28" s="24" t="s">
        <v>418</v>
      </c>
      <c r="EM28" s="24"/>
      <c r="EN28" s="24"/>
      <c r="EO28" s="24"/>
      <c r="EP28" s="24"/>
      <c r="EQ28" s="24"/>
      <c r="ER28" s="24"/>
      <c r="ES28" s="24"/>
      <c r="ET28" s="24"/>
      <c r="EU28" s="24"/>
      <c r="EV28" s="24"/>
      <c r="EX28" s="26"/>
      <c r="FA28" s="27"/>
      <c r="FB28" s="18"/>
      <c r="FD28" s="69"/>
      <c r="FE28" s="204" t="s">
        <v>664</v>
      </c>
      <c r="FF28" s="100"/>
      <c r="FG28" s="101" t="s">
        <v>665</v>
      </c>
      <c r="FN28" s="73">
        <v>28</v>
      </c>
      <c r="FO28" s="13">
        <f t="shared" si="63"/>
        <v>0</v>
      </c>
      <c r="FP28" s="7">
        <f t="shared" si="64"/>
        <v>0</v>
      </c>
      <c r="FQ28" s="13"/>
      <c r="FR28" s="7" t="str">
        <f t="shared" si="65"/>
        <v>Shell Mount</v>
      </c>
      <c r="FS28" t="str">
        <f t="shared" si="58"/>
        <v>None</v>
      </c>
      <c r="FT28" t="str">
        <f t="shared" si="62"/>
        <v>Change to</v>
      </c>
      <c r="FU28">
        <f t="shared" si="62"/>
        <v>0</v>
      </c>
      <c r="FW28" s="71"/>
      <c r="GA28" t="s">
        <v>666</v>
      </c>
      <c r="GF28" s="50" t="s">
        <v>667</v>
      </c>
      <c r="GH28" s="121"/>
      <c r="GJ28" s="14" t="s">
        <v>668</v>
      </c>
      <c r="GK28" s="90" t="str">
        <f>IF(GK21="Yes",GJ31,GJ32)</f>
        <v>sdBedNoChoice</v>
      </c>
      <c r="GL28" s="13"/>
      <c r="GV28" s="58" t="s">
        <v>669</v>
      </c>
      <c r="GW28" s="88" t="str">
        <f>IF($B$8="","",INDEX($Z$58:$AD$60,MATCH("Batter",$Z$58:$Z$60,0), MATCH($B$8,$Z$58:$AD$58,0)))</f>
        <v/>
      </c>
      <c r="GX28" s="88" t="str">
        <f>IF($B$9="","",INDEX($Z$58:$AD$60,MATCH("Batter",$Z$58:$Z$60,0), MATCH($B$9,$Z$58:$AD$58,0)))</f>
        <v/>
      </c>
      <c r="GY28" s="88" t="str">
        <f>IF($B$10="","",INDEX($Z$58:$AD$60,MATCH("Batter",$Z$58:$Z$60,0), MATCH($B$10,$Z$58:$AD$58,0)))</f>
        <v/>
      </c>
      <c r="GZ28" s="88" t="str">
        <f>IF($B$11="","",INDEX($Z$58:$AD$60,MATCH("Batter",$Z$58:$Z$60,0), MATCH($B$11,$Z$58:$AD$58,0)))</f>
        <v/>
      </c>
      <c r="HA28" s="88" t="str">
        <f>IF($B$12="","",INDEX($Z$58:$AD$60,MATCH("Batter",$Z$58:$Z$60,0), MATCH($B$12,$Z$58:$AD$58,0)))</f>
        <v/>
      </c>
      <c r="HB28" s="88" t="str">
        <f>IF($B$13="","",INDEX($Z$58:$AD$60,MATCH("Batter",$Z$58:$Z$60,0), MATCH($B$13,$Z$58:$AD$58,0)))</f>
        <v/>
      </c>
      <c r="HC28" s="88" t="str">
        <f>IF($B$14="","",INDEX($Z$58:$AD$60,MATCH("Batter",$Z$58:$Z$60,0), MATCH($B$14,$Z$58:$AD$58,0)))</f>
        <v/>
      </c>
      <c r="HD28" s="62" t="str">
        <f>IF($B$15="","",INDEX($Z$58:$AD$60,MATCH("Batter",$Z$58:$Z$60,0), MATCH($B$15,$Z$58:$AD$58,0)))</f>
        <v/>
      </c>
      <c r="HE28" s="62" t="str">
        <f>IF($B$16="","",INDEX($Z$58:$AD$60,MATCH("Batter",$Z$58:$Z$60,0), MATCH($B$16,$Z$58:$AD$58,0)))</f>
        <v/>
      </c>
      <c r="HF28" s="62" t="str">
        <f>IF($B$17="","",INDEX($Z$58:$AD$60,MATCH("Batter",$Z$58:$Z$60,0), MATCH($B$17,$Z$58:$AD$58,0)))</f>
        <v/>
      </c>
      <c r="HG28" s="62" t="str">
        <f>IF($B$18="","",INDEX($Z$58:$AD$60,MATCH("Batter",$Z$58:$Z$60,0), MATCH($B$18,$Z$58:$AD$58,0)))</f>
        <v/>
      </c>
      <c r="HH28" s="62" t="str">
        <f>IF($B$19="","",INDEX($Z$58:$AD$60,MATCH("Batter",$Z$58:$Z$60,0), MATCH($B$19,$Z$58:$AD$58,0)))</f>
        <v/>
      </c>
      <c r="HI28" s="62" t="str">
        <f>IF($B$20="","",INDEX($Z$58:$AD$60,MATCH("Batter",$Z$58:$Z$60,0), MATCH($B$20,$Z$58:$AD$58,0)))</f>
        <v/>
      </c>
    </row>
    <row r="29" spans="1:218" ht="16.2" thickBot="1" x14ac:dyDescent="0.35">
      <c r="A29" s="29"/>
      <c r="B29" s="28" t="str">
        <f>INDEX($EU$5:$EV$9,MATCH($C$2,$EU$5:$EU$9,0),2)</f>
        <v>Edges_Classic_Maple</v>
      </c>
      <c r="C29" s="50"/>
      <c r="D29" s="30" t="s">
        <v>670</v>
      </c>
      <c r="E29" s="13" t="str">
        <f>IFERROR(INDEX($EU$5:$EW$9,MATCH($C$2,$EU$5:$EU$9,0),3),"")</f>
        <v>Single 45</v>
      </c>
      <c r="F29" s="13" t="str">
        <f>IF($C$2&lt;&gt;"Classic Maple","No Option","Change to")</f>
        <v>Change to</v>
      </c>
      <c r="G29" s="115"/>
      <c r="H29" s="130" t="str">
        <f ca="1">IF($G$29="","",IF(ISERROR(MATCH($G$29,INDIRECT(B29),0))=FALSE,"","Invalid Selection"))</f>
        <v/>
      </c>
      <c r="J29" s="1"/>
      <c r="K29" s="43"/>
      <c r="L29" s="148"/>
      <c r="M29" s="32"/>
      <c r="N29" s="188"/>
      <c r="O29" s="221" t="str">
        <f t="shared" si="59"/>
        <v>LB L8 45261</v>
      </c>
      <c r="P29" s="195">
        <f t="shared" si="60"/>
        <v>0</v>
      </c>
      <c r="Q29" s="195">
        <f t="shared" si="61"/>
        <v>0</v>
      </c>
      <c r="R29" s="190"/>
      <c r="S29" s="173"/>
      <c r="T29" s="173"/>
      <c r="U29" s="173"/>
      <c r="V29" s="173"/>
      <c r="W29" s="173"/>
      <c r="X29" s="173"/>
      <c r="AG29" s="56" t="s">
        <v>315</v>
      </c>
      <c r="AH29" s="66" t="s">
        <v>386</v>
      </c>
      <c r="AI29" s="26" t="s">
        <v>154</v>
      </c>
      <c r="AJ29" s="104" t="s">
        <v>270</v>
      </c>
      <c r="AK29" s="105" t="s">
        <v>639</v>
      </c>
      <c r="AL29" s="6"/>
      <c r="AM29" s="4">
        <f>C3</f>
        <v>0</v>
      </c>
      <c r="AN29" s="6"/>
      <c r="AO29" s="6"/>
      <c r="AP29" s="6"/>
      <c r="AQ29" s="6"/>
      <c r="AR29" s="6"/>
      <c r="AT29" s="90" t="s">
        <v>671</v>
      </c>
      <c r="AU29" s="15">
        <f t="shared" si="57"/>
        <v>9999</v>
      </c>
      <c r="AV29" s="15">
        <f t="shared" si="57"/>
        <v>9999</v>
      </c>
      <c r="AW29" s="15">
        <f t="shared" si="57"/>
        <v>9999</v>
      </c>
      <c r="AX29" s="15">
        <f t="shared" si="57"/>
        <v>9999</v>
      </c>
      <c r="AY29" s="15">
        <f t="shared" si="57"/>
        <v>9999</v>
      </c>
      <c r="AZ29" s="15">
        <f t="shared" si="57"/>
        <v>9999</v>
      </c>
      <c r="BA29" s="15">
        <f t="shared" si="57"/>
        <v>9999</v>
      </c>
      <c r="BB29" s="15">
        <f t="shared" si="57"/>
        <v>9999</v>
      </c>
      <c r="BC29" s="15">
        <f t="shared" si="57"/>
        <v>9999</v>
      </c>
      <c r="BD29" s="15">
        <f t="shared" si="57"/>
        <v>9999</v>
      </c>
      <c r="BE29" s="15">
        <f t="shared" si="57"/>
        <v>9999</v>
      </c>
      <c r="BF29" s="15">
        <f t="shared" si="57"/>
        <v>9999</v>
      </c>
      <c r="BG29" s="6"/>
      <c r="BH29" s="56"/>
      <c r="BI29" s="1" t="s">
        <v>408</v>
      </c>
      <c r="BJ29" s="1" t="s">
        <v>624</v>
      </c>
      <c r="BK29" s="1" t="s">
        <v>640</v>
      </c>
      <c r="BM29" s="1" t="s">
        <v>592</v>
      </c>
      <c r="BP29" s="4" t="s">
        <v>631</v>
      </c>
      <c r="BQ29" s="4"/>
      <c r="BR29" s="6" t="str">
        <f t="shared" si="67"/>
        <v>Classic Maple 13x15 Floor Tom</v>
      </c>
      <c r="BS29" s="4" t="s">
        <v>631</v>
      </c>
      <c r="BT29" s="71"/>
      <c r="BU29" s="4"/>
      <c r="BV29" s="6" t="str">
        <f t="shared" si="68"/>
        <v>Legacy Maple 13x15 Floor Tom</v>
      </c>
      <c r="BW29" s="4" t="s">
        <v>631</v>
      </c>
      <c r="BX29" s="67"/>
      <c r="BY29" s="4"/>
      <c r="BZ29" s="6" t="str">
        <f t="shared" si="71"/>
        <v>Legacy Mahogany 13x15 Floor Tom</v>
      </c>
      <c r="CA29" s="4" t="s">
        <v>631</v>
      </c>
      <c r="CB29" s="67"/>
      <c r="CC29" s="4"/>
      <c r="CD29" s="6" t="str">
        <f t="shared" si="69"/>
        <v>Legacy Exotic 13x15 Floor Tom</v>
      </c>
      <c r="CE29" s="4" t="s">
        <v>631</v>
      </c>
      <c r="CF29" s="70"/>
      <c r="CG29" s="23" t="s">
        <v>653</v>
      </c>
      <c r="CH29" s="4" t="s">
        <v>631</v>
      </c>
      <c r="CI29" s="70"/>
      <c r="CJ29" s="4" t="s">
        <v>631</v>
      </c>
      <c r="CK29" s="90" t="s">
        <v>653</v>
      </c>
      <c r="CL29" s="157"/>
      <c r="CM29" s="157"/>
      <c r="CN29" s="157"/>
      <c r="CO29" s="157"/>
      <c r="CP29" s="157"/>
      <c r="CQ29" s="157"/>
      <c r="CS29" s="14" t="s">
        <v>673</v>
      </c>
      <c r="CT29" s="157"/>
      <c r="CU29" s="225" t="e">
        <f t="shared" si="66"/>
        <v>#N/A</v>
      </c>
      <c r="CV29" s="70"/>
      <c r="CW29" s="4" t="str">
        <f t="shared" si="70"/>
        <v>13x15 Floor Tom</v>
      </c>
      <c r="CX29" s="93" t="s">
        <v>674</v>
      </c>
      <c r="CY29" s="93" t="s">
        <v>675</v>
      </c>
      <c r="CZ29" s="93" t="s">
        <v>676</v>
      </c>
      <c r="DA29" s="93" t="s">
        <v>677</v>
      </c>
      <c r="DB29" s="93" t="s">
        <v>678</v>
      </c>
      <c r="DC29" s="70"/>
      <c r="DD29" s="13" t="s">
        <v>53</v>
      </c>
      <c r="DE29" s="16" t="str">
        <f t="shared" si="3"/>
        <v>Floor.14x15 Floor Tom</v>
      </c>
      <c r="DF29" s="4" t="s">
        <v>679</v>
      </c>
      <c r="DG29" s="69" t="str">
        <f t="shared" si="4"/>
        <v>MLLCLL</v>
      </c>
      <c r="DH29" s="13" t="s">
        <v>78</v>
      </c>
      <c r="DI29" s="13" t="s">
        <v>79</v>
      </c>
      <c r="DJ29" s="13" t="s">
        <v>69</v>
      </c>
      <c r="DM29" s="13"/>
      <c r="DN29" s="13"/>
      <c r="DO29" s="13"/>
      <c r="DP29" s="13"/>
      <c r="DT29" s="31"/>
      <c r="DU29" s="66"/>
      <c r="DV29" s="66"/>
      <c r="DZ29" s="114" t="s">
        <v>680</v>
      </c>
      <c r="EA29" s="66">
        <f>CT107</f>
        <v>0</v>
      </c>
      <c r="EB29" s="71" t="s">
        <v>399</v>
      </c>
      <c r="EC29" s="13">
        <v>12</v>
      </c>
      <c r="ED29" s="13"/>
      <c r="EE29" s="13"/>
      <c r="EF29" s="16"/>
      <c r="EG29" s="26"/>
      <c r="EH29" s="26"/>
      <c r="EK29" s="24"/>
      <c r="EL29" s="24" t="s">
        <v>434</v>
      </c>
      <c r="EM29" s="24"/>
      <c r="EN29" s="24"/>
      <c r="EO29" s="24"/>
      <c r="EP29" s="24"/>
      <c r="EQ29" s="24"/>
      <c r="ER29" s="24"/>
      <c r="ES29" s="24"/>
      <c r="ET29" s="24"/>
      <c r="EU29" s="24"/>
      <c r="EV29" s="24"/>
      <c r="EX29" s="26"/>
      <c r="FA29" s="27"/>
      <c r="FB29" s="18"/>
      <c r="FD29" s="69"/>
      <c r="FE29" t="s">
        <v>681</v>
      </c>
      <c r="FG29" t="s">
        <v>682</v>
      </c>
      <c r="FN29" s="73">
        <v>29</v>
      </c>
      <c r="FO29" s="13">
        <f t="shared" si="63"/>
        <v>0</v>
      </c>
      <c r="FP29" s="7" t="str">
        <f t="shared" si="64"/>
        <v>Edges_Classic_Maple</v>
      </c>
      <c r="FQ29" s="13"/>
      <c r="FR29" s="7" t="str">
        <f t="shared" si="65"/>
        <v>Bearing Edge</v>
      </c>
      <c r="FS29" t="str">
        <f t="shared" si="58"/>
        <v>Single 45</v>
      </c>
      <c r="FT29" t="str">
        <f t="shared" si="62"/>
        <v>Change to</v>
      </c>
      <c r="FU29">
        <f t="shared" si="62"/>
        <v>0</v>
      </c>
      <c r="FW29" s="71"/>
      <c r="GA29" t="s">
        <v>683</v>
      </c>
      <c r="GF29" s="50"/>
      <c r="GH29" s="121"/>
      <c r="GV29" s="58" t="s">
        <v>684</v>
      </c>
      <c r="GW29" s="89" t="str">
        <f>IF($B$8="","",INDEX($Z$58:$AD$60,MATCH("Reso",$Z$58:$Z$60,0), MATCH($B$8,$Z$58:$AD$58,0)))</f>
        <v/>
      </c>
      <c r="GX29" s="89" t="str">
        <f>IF($B$9="","",INDEX($Z$58:$AD$60,MATCH("Reso",$Z$58:$Z$60,0), MATCH($B$9,$Z$58:$AD$58,0)))</f>
        <v/>
      </c>
      <c r="GY29" s="89" t="str">
        <f>IF($B$10="","",INDEX($Z$58:$AD$60,MATCH("Reso",$Z$58:$Z$60,0), MATCH($B$10,$Z$58:$AD$58,0)))</f>
        <v/>
      </c>
      <c r="GZ29" s="89" t="str">
        <f>IF($B$11="","",INDEX($Z$58:$AD$60,MATCH("Reso",$Z$58:$Z$60,0), MATCH($B$11,$Z$58:$AD$58,0)))</f>
        <v/>
      </c>
      <c r="HA29" s="89" t="str">
        <f>IF($B$12="","",INDEX($Z$58:$AD$60,MATCH("Reso",$Z$58:$Z$60,0), MATCH($B$12,$Z$58:$AD$58,0)))</f>
        <v/>
      </c>
      <c r="HB29" s="89" t="str">
        <f>IF($B$13="","",INDEX($Z$58:$AD$60,MATCH("Reso",$Z$58:$Z$60,0), MATCH($B$13,$Z$58:$AD$58,0)))</f>
        <v/>
      </c>
      <c r="HC29" s="89" t="str">
        <f>IF($B$14="","",INDEX($Z$58:$AD$60,MATCH("Reso",$Z$58:$Z$60,0), MATCH($B$14,$Z$58:$AD$58,0)))</f>
        <v/>
      </c>
      <c r="HD29" s="64" t="str">
        <f>IF($B$15="","",INDEX($Z$58:$AD$60,MATCH("Reso",$Z$58:$Z$60,0), MATCH($B$15,$Z$58:$AD$58,0)))</f>
        <v/>
      </c>
      <c r="HE29" s="64" t="str">
        <f>IF($B$16="","",INDEX($Z$58:$AD$60,MATCH("Reso",$Z$58:$Z$60,0), MATCH($B$16,$Z$58:$AD$58,0)))</f>
        <v/>
      </c>
      <c r="HF29" s="64" t="str">
        <f>IF($B$17="","",INDEX($Z$58:$AD$60,MATCH("Reso",$Z$58:$Z$60,0), MATCH($B$17,$Z$58:$AD$58,0)))</f>
        <v/>
      </c>
      <c r="HG29" s="64" t="str">
        <f>IF($B$18="","",INDEX($Z$58:$AD$60,MATCH("Reso",$Z$58:$Z$60,0), MATCH($B$18,$Z$58:$AD$58,0)))</f>
        <v/>
      </c>
      <c r="HH29" s="64" t="str">
        <f>IF($B$19="","",INDEX($Z$58:$AD$60,MATCH("Reso",$Z$58:$Z$60,0), MATCH($B$19,$Z$58:$AD$58,0)))</f>
        <v/>
      </c>
      <c r="HI29" s="64" t="str">
        <f>IF($B$20="","",INDEX($Z$58:$AD$60,MATCH("Reso",$Z$58:$Z$60,0), MATCH($B$20,$Z$58:$AD$58,0)))</f>
        <v/>
      </c>
    </row>
    <row r="30" spans="1:218" ht="16.2" thickBot="1" x14ac:dyDescent="0.35">
      <c r="A30" s="29" t="str">
        <f>IF(GF24=1,"Double","DblSngl")</f>
        <v>DblSngl</v>
      </c>
      <c r="B30" s="28" t="str">
        <f>IF(G30="Single","Single","Double")</f>
        <v>Double</v>
      </c>
      <c r="C30" s="78"/>
      <c r="D30" s="97" t="s">
        <v>685</v>
      </c>
      <c r="E30" s="13" t="s">
        <v>686</v>
      </c>
      <c r="F30" s="13" t="str">
        <f>IF(OR($C$2&lt;&gt;"Classic Maple",GF24=1),"No Option","Change to")</f>
        <v>Change to</v>
      </c>
      <c r="G30" s="115"/>
      <c r="H30" s="130" t="str">
        <f ca="1">IF($G$30="","",IF(ISERROR(MATCH($G$30,INDIRECT(A30),0))=FALSE,"","Invalid Selection"))</f>
        <v/>
      </c>
      <c r="J30" s="150"/>
      <c r="K30" s="43"/>
      <c r="L30" s="148"/>
      <c r="M30" s="32"/>
      <c r="N30" s="188"/>
      <c r="O30" s="221" t="str">
        <f t="shared" si="59"/>
        <v>LB L8 45261</v>
      </c>
      <c r="P30" s="195">
        <f t="shared" si="60"/>
        <v>0</v>
      </c>
      <c r="Q30" s="195">
        <f t="shared" si="61"/>
        <v>0</v>
      </c>
      <c r="R30" s="190"/>
      <c r="S30" s="173"/>
      <c r="T30" s="173"/>
      <c r="U30" s="173"/>
      <c r="V30" s="173"/>
      <c r="AE30" s="14" t="s">
        <v>687</v>
      </c>
      <c r="AF30" s="10" t="s">
        <v>688</v>
      </c>
      <c r="AG30" s="56" t="s">
        <v>334</v>
      </c>
      <c r="AH30" s="66" t="s">
        <v>386</v>
      </c>
      <c r="AI30" s="26" t="s">
        <v>154</v>
      </c>
      <c r="AJ30" s="104" t="s">
        <v>270</v>
      </c>
      <c r="AK30" s="105" t="s">
        <v>639</v>
      </c>
      <c r="AL30" s="6"/>
      <c r="AM30" s="94">
        <f>IF(ISERROR(MATCH($C$3,AM32:AM93,0))=FALSE,1,0)</f>
        <v>0</v>
      </c>
      <c r="AN30" t="s">
        <v>689</v>
      </c>
      <c r="AO30" s="6"/>
      <c r="AP30" s="6"/>
      <c r="AQ30" s="6"/>
      <c r="AR30" s="6"/>
      <c r="AT30" s="90" t="s">
        <v>690</v>
      </c>
      <c r="AU30" s="15">
        <f t="shared" si="57"/>
        <v>9999</v>
      </c>
      <c r="AV30" s="15">
        <f t="shared" si="57"/>
        <v>9999</v>
      </c>
      <c r="AW30" s="15">
        <f t="shared" si="57"/>
        <v>9999</v>
      </c>
      <c r="AX30" s="15">
        <f t="shared" si="57"/>
        <v>9999</v>
      </c>
      <c r="AY30" s="15">
        <f t="shared" si="57"/>
        <v>9999</v>
      </c>
      <c r="AZ30" s="15">
        <f t="shared" si="57"/>
        <v>9999</v>
      </c>
      <c r="BA30" s="15">
        <f t="shared" si="57"/>
        <v>9999</v>
      </c>
      <c r="BB30" s="15">
        <f t="shared" si="57"/>
        <v>9999</v>
      </c>
      <c r="BC30" s="15">
        <f t="shared" si="57"/>
        <v>9999</v>
      </c>
      <c r="BD30" s="15">
        <f t="shared" si="57"/>
        <v>9999</v>
      </c>
      <c r="BE30" s="15">
        <f t="shared" si="57"/>
        <v>9999</v>
      </c>
      <c r="BF30" s="15">
        <f t="shared" si="57"/>
        <v>9999</v>
      </c>
      <c r="BG30" s="6"/>
      <c r="BH30" s="56"/>
      <c r="BI30" s="130" t="s">
        <v>1354</v>
      </c>
      <c r="BJ30" s="1" t="s">
        <v>639</v>
      </c>
      <c r="BK30" s="1" t="s">
        <v>624</v>
      </c>
      <c r="BM30" s="1" t="s">
        <v>1352</v>
      </c>
      <c r="BP30" s="4" t="s">
        <v>679</v>
      </c>
      <c r="BQ30" s="4"/>
      <c r="BR30" s="6" t="str">
        <f t="shared" si="67"/>
        <v>Classic Maple 14x15 Floor Tom</v>
      </c>
      <c r="BS30" s="4" t="s">
        <v>679</v>
      </c>
      <c r="BT30" s="71"/>
      <c r="BU30" s="4"/>
      <c r="BV30" s="6" t="str">
        <f t="shared" si="68"/>
        <v>Legacy Maple 14x15 Floor Tom</v>
      </c>
      <c r="BW30" s="4" t="s">
        <v>679</v>
      </c>
      <c r="BX30" s="67"/>
      <c r="BY30" s="4"/>
      <c r="BZ30" s="6" t="str">
        <f t="shared" si="71"/>
        <v>Legacy Mahogany 14x15 Floor Tom</v>
      </c>
      <c r="CA30" s="4" t="s">
        <v>679</v>
      </c>
      <c r="CB30" s="67"/>
      <c r="CC30" s="4"/>
      <c r="CD30" s="6" t="str">
        <f t="shared" si="69"/>
        <v>Legacy Exotic 14x15 Floor Tom</v>
      </c>
      <c r="CE30" s="4" t="s">
        <v>679</v>
      </c>
      <c r="CF30" s="70"/>
      <c r="CG30" s="23" t="s">
        <v>671</v>
      </c>
      <c r="CH30" s="4" t="s">
        <v>679</v>
      </c>
      <c r="CI30" s="70"/>
      <c r="CJ30" s="4" t="s">
        <v>679</v>
      </c>
      <c r="CK30" s="90" t="s">
        <v>671</v>
      </c>
      <c r="CL30" s="157"/>
      <c r="CM30" s="157"/>
      <c r="CN30" s="157"/>
      <c r="CO30" s="157"/>
      <c r="CP30" s="157"/>
      <c r="CQ30" s="157"/>
      <c r="CS30" s="14" t="s">
        <v>691</v>
      </c>
      <c r="CT30" s="157"/>
      <c r="CU30" s="225" t="e">
        <f t="shared" si="66"/>
        <v>#N/A</v>
      </c>
      <c r="CV30" s="70"/>
      <c r="CW30" s="4" t="str">
        <f t="shared" si="70"/>
        <v>14x15 Floor Tom</v>
      </c>
      <c r="CX30" s="93" t="s">
        <v>692</v>
      </c>
      <c r="CY30" s="93" t="s">
        <v>693</v>
      </c>
      <c r="CZ30" s="93" t="s">
        <v>694</v>
      </c>
      <c r="DA30" s="93" t="s">
        <v>695</v>
      </c>
      <c r="DB30" s="93" t="s">
        <v>696</v>
      </c>
      <c r="DC30" s="70"/>
      <c r="DD30" s="13" t="s">
        <v>53</v>
      </c>
      <c r="DE30" s="16" t="str">
        <f t="shared" si="3"/>
        <v>Floor.14x16 Floor Tom</v>
      </c>
      <c r="DF30" s="4" t="s">
        <v>697</v>
      </c>
      <c r="DG30" s="69" t="str">
        <f t="shared" ref="DG30:DG69" si="72">CONCATENATE(DH30,DI30,DJ30,DK30,DL30,DM30,DN30,DO30)</f>
        <v>MLLCLL</v>
      </c>
      <c r="DH30" s="13" t="s">
        <v>78</v>
      </c>
      <c r="DI30" s="13" t="s">
        <v>79</v>
      </c>
      <c r="DJ30" s="13" t="s">
        <v>69</v>
      </c>
      <c r="DM30" s="13"/>
      <c r="DN30" s="13"/>
      <c r="DO30" s="13"/>
      <c r="DP30" s="13"/>
      <c r="DT30" s="31"/>
      <c r="DU30" s="66"/>
      <c r="DV30" s="66"/>
      <c r="DZ30" s="110" t="s">
        <v>698</v>
      </c>
      <c r="EA30" s="66">
        <f>CT108</f>
        <v>0</v>
      </c>
      <c r="EB30" s="71" t="s">
        <v>699</v>
      </c>
      <c r="EC30" s="13">
        <v>10</v>
      </c>
      <c r="ED30" s="13"/>
      <c r="EE30" s="13"/>
      <c r="EF30" s="16"/>
      <c r="EG30" s="26"/>
      <c r="EH30" s="26"/>
      <c r="EK30" s="24"/>
      <c r="EL30" s="24" t="s">
        <v>114</v>
      </c>
      <c r="EM30" s="24"/>
      <c r="EN30" s="24"/>
      <c r="EO30" s="24"/>
      <c r="EP30" s="24"/>
      <c r="EQ30" s="24"/>
      <c r="ER30" s="24"/>
      <c r="ES30" s="24"/>
      <c r="ET30" s="24"/>
      <c r="EU30" s="24"/>
      <c r="EV30" s="24"/>
      <c r="EX30" s="26"/>
      <c r="FA30" s="27"/>
      <c r="FB30" s="18"/>
      <c r="FD30" s="69"/>
      <c r="FE30" t="s">
        <v>700</v>
      </c>
      <c r="FG30" s="207" t="s">
        <v>701</v>
      </c>
      <c r="FN30" s="73">
        <v>30</v>
      </c>
      <c r="FO30" s="13" t="str">
        <f t="shared" si="63"/>
        <v>DblSngl</v>
      </c>
      <c r="FP30" s="7" t="str">
        <f t="shared" si="64"/>
        <v>Double</v>
      </c>
      <c r="FQ30" s="13"/>
      <c r="FR30" s="7" t="str">
        <f t="shared" si="65"/>
        <v>Double / Single Head</v>
      </c>
      <c r="FS30" t="str">
        <f>E30</f>
        <v>Double</v>
      </c>
      <c r="FT30" t="str">
        <f>F30</f>
        <v>Change to</v>
      </c>
      <c r="FU30" t="str">
        <f>B30</f>
        <v>Double</v>
      </c>
      <c r="GA30" t="s">
        <v>702</v>
      </c>
      <c r="GF30" s="50" t="s">
        <v>686</v>
      </c>
      <c r="GG30" t="s">
        <v>703</v>
      </c>
      <c r="GH30" s="121"/>
      <c r="GJ30" t="s">
        <v>704</v>
      </c>
      <c r="GV30" s="58" t="s">
        <v>149</v>
      </c>
      <c r="GW30" s="88" t="str">
        <f>IF($C$8="","",$C$4)</f>
        <v/>
      </c>
      <c r="GX30" s="88" t="str">
        <f>IF($C$9="","",$C$4)</f>
        <v/>
      </c>
      <c r="GY30" s="88" t="str">
        <f>IF($C$10="","",$C$4)</f>
        <v/>
      </c>
      <c r="GZ30" s="88" t="str">
        <f>IF($C$11="","",$C$4)</f>
        <v/>
      </c>
      <c r="HA30" s="88" t="str">
        <f>IF($C$12="","",$C$4)</f>
        <v/>
      </c>
      <c r="HB30" s="88" t="str">
        <f>IF($C$13="","",$C$4)</f>
        <v/>
      </c>
      <c r="HC30" s="88" t="str">
        <f>IF($C$14="","",$C$4)</f>
        <v/>
      </c>
      <c r="HD30" s="62" t="str">
        <f>IF($C$15="","",$C$4)</f>
        <v/>
      </c>
      <c r="HE30" s="62" t="str">
        <f>IF($C$16="","",$C$4)</f>
        <v/>
      </c>
      <c r="HF30" s="62" t="str">
        <f>IF($C$17="","",$C$4)</f>
        <v/>
      </c>
      <c r="HG30" s="62" t="str">
        <f>IF($C$18="","",$C$4)</f>
        <v/>
      </c>
      <c r="HH30" s="62" t="str">
        <f>IF($C$19="","",$C$4)</f>
        <v/>
      </c>
      <c r="HI30" s="62" t="str">
        <f>IF($C$20="","",$C$4)</f>
        <v/>
      </c>
    </row>
    <row r="31" spans="1:218" ht="24" customHeight="1" thickBot="1" x14ac:dyDescent="0.45">
      <c r="A31" s="29"/>
      <c r="B31" s="29"/>
      <c r="E31" s="142" t="s">
        <v>523</v>
      </c>
      <c r="G31" s="143" t="s">
        <v>524</v>
      </c>
      <c r="J31" s="150"/>
      <c r="K31" s="4"/>
      <c r="L31" s="149"/>
      <c r="M31" s="32"/>
      <c r="N31" s="149"/>
      <c r="O31" s="196"/>
      <c r="P31" s="196"/>
      <c r="Q31" s="195"/>
      <c r="R31" s="190"/>
      <c r="W31" s="173"/>
      <c r="X31" s="173"/>
      <c r="AE31" s="47" t="s">
        <v>306</v>
      </c>
      <c r="AF31" s="10" t="s">
        <v>705</v>
      </c>
      <c r="AG31" s="56" t="s">
        <v>295</v>
      </c>
      <c r="AH31" s="66" t="s">
        <v>386</v>
      </c>
      <c r="AI31" s="26" t="s">
        <v>154</v>
      </c>
      <c r="AJ31" s="104" t="s">
        <v>270</v>
      </c>
      <c r="AK31" s="105" t="s">
        <v>639</v>
      </c>
      <c r="AL31" s="6"/>
      <c r="AM31" s="6" t="s">
        <v>706</v>
      </c>
      <c r="AN31" s="6"/>
      <c r="AO31" s="6"/>
      <c r="AP31" s="6"/>
      <c r="AQ31" s="6"/>
      <c r="AR31" s="6"/>
      <c r="AT31" s="90" t="s">
        <v>707</v>
      </c>
      <c r="AU31" s="15">
        <f t="shared" si="57"/>
        <v>9999</v>
      </c>
      <c r="AV31" s="15">
        <f t="shared" si="57"/>
        <v>9999</v>
      </c>
      <c r="AW31" s="15">
        <f t="shared" si="57"/>
        <v>9999</v>
      </c>
      <c r="AX31" s="15">
        <f t="shared" si="57"/>
        <v>9999</v>
      </c>
      <c r="AY31" s="15">
        <f t="shared" si="57"/>
        <v>9999</v>
      </c>
      <c r="AZ31" s="15">
        <f t="shared" si="57"/>
        <v>9999</v>
      </c>
      <c r="BA31" s="15">
        <f t="shared" si="57"/>
        <v>9999</v>
      </c>
      <c r="BB31" s="15">
        <f t="shared" si="57"/>
        <v>9999</v>
      </c>
      <c r="BC31" s="15">
        <f t="shared" si="57"/>
        <v>9999</v>
      </c>
      <c r="BD31" s="15">
        <f t="shared" si="57"/>
        <v>9999</v>
      </c>
      <c r="BE31" s="15">
        <f t="shared" si="57"/>
        <v>9999</v>
      </c>
      <c r="BF31" s="15">
        <f t="shared" si="57"/>
        <v>9999</v>
      </c>
      <c r="BG31" s="6"/>
      <c r="BH31" s="56"/>
      <c r="BI31" s="130" t="s">
        <v>1355</v>
      </c>
      <c r="BJ31" s="1" t="s">
        <v>654</v>
      </c>
      <c r="BK31" s="1" t="s">
        <v>639</v>
      </c>
      <c r="BM31" s="1" t="s">
        <v>606</v>
      </c>
      <c r="BP31" s="4" t="s">
        <v>647</v>
      </c>
      <c r="BQ31" s="4"/>
      <c r="BR31" s="6" t="str">
        <f t="shared" si="67"/>
        <v>Classic Maple 13x16 Floor tom</v>
      </c>
      <c r="BS31" s="4" t="s">
        <v>647</v>
      </c>
      <c r="BT31" s="71"/>
      <c r="BU31" s="4"/>
      <c r="BV31" s="6" t="str">
        <f t="shared" si="68"/>
        <v>Legacy Maple 13x16 Floor Tom</v>
      </c>
      <c r="BW31" s="4" t="s">
        <v>708</v>
      </c>
      <c r="BX31" s="67"/>
      <c r="BY31" s="4"/>
      <c r="BZ31" s="6" t="str">
        <f t="shared" si="71"/>
        <v>Legacy Mahogany 13x16 Floor Tom</v>
      </c>
      <c r="CA31" s="4" t="s">
        <v>708</v>
      </c>
      <c r="CB31" s="67"/>
      <c r="CC31" s="4"/>
      <c r="CD31" s="6" t="str">
        <f t="shared" si="69"/>
        <v>Legacy Exotic 13x16 Floor Tom</v>
      </c>
      <c r="CE31" s="4" t="s">
        <v>708</v>
      </c>
      <c r="CF31" s="70"/>
      <c r="CG31" s="23" t="s">
        <v>690</v>
      </c>
      <c r="CH31" s="4" t="s">
        <v>708</v>
      </c>
      <c r="CI31" s="70"/>
      <c r="CJ31" s="4" t="s">
        <v>647</v>
      </c>
      <c r="CK31" s="90" t="s">
        <v>690</v>
      </c>
      <c r="CL31" s="157"/>
      <c r="CM31" s="157"/>
      <c r="CN31" s="157"/>
      <c r="CO31" s="157"/>
      <c r="CP31" s="157"/>
      <c r="CQ31" s="157"/>
      <c r="CS31" s="14" t="s">
        <v>709</v>
      </c>
      <c r="CT31" s="157"/>
      <c r="CU31" s="225" t="e">
        <f t="shared" si="66"/>
        <v>#N/A</v>
      </c>
      <c r="CV31" s="70"/>
      <c r="CW31" s="4" t="str">
        <f t="shared" si="70"/>
        <v>13x16 Floor tom</v>
      </c>
      <c r="CX31" s="93" t="s">
        <v>710</v>
      </c>
      <c r="CY31" s="93" t="s">
        <v>711</v>
      </c>
      <c r="CZ31" s="93" t="s">
        <v>712</v>
      </c>
      <c r="DA31" s="93" t="s">
        <v>713</v>
      </c>
      <c r="DB31" s="93" t="s">
        <v>714</v>
      </c>
      <c r="DC31" s="70"/>
      <c r="DD31" s="13" t="s">
        <v>53</v>
      </c>
      <c r="DE31" s="16" t="str">
        <f t="shared" si="3"/>
        <v>Floor.15x16 Floor Tom</v>
      </c>
      <c r="DF31" s="4" t="s">
        <v>715</v>
      </c>
      <c r="DG31" s="69" t="str">
        <f t="shared" si="72"/>
        <v>MLLCLL</v>
      </c>
      <c r="DH31" s="13" t="s">
        <v>78</v>
      </c>
      <c r="DI31" s="13" t="s">
        <v>79</v>
      </c>
      <c r="DJ31" s="13" t="s">
        <v>69</v>
      </c>
      <c r="DM31" s="13"/>
      <c r="DN31" s="13"/>
      <c r="DO31" s="13"/>
      <c r="DP31" s="13"/>
      <c r="DT31" s="31"/>
      <c r="DU31" s="66"/>
      <c r="DV31" s="66"/>
      <c r="EA31" s="66"/>
      <c r="EB31" s="71"/>
      <c r="EE31" s="13"/>
      <c r="EF31" s="16"/>
      <c r="EG31" s="26"/>
      <c r="EH31" s="26"/>
      <c r="EK31" s="24"/>
      <c r="EL31" s="24" t="s">
        <v>308</v>
      </c>
      <c r="EM31" s="24"/>
      <c r="EN31" s="24"/>
      <c r="EO31" s="24"/>
      <c r="EP31" s="24"/>
      <c r="EQ31" s="24"/>
      <c r="ER31" s="24"/>
      <c r="ES31" s="24"/>
      <c r="ET31" s="24"/>
      <c r="EU31" s="24"/>
      <c r="EV31" s="24"/>
      <c r="EX31" s="26"/>
      <c r="FA31" s="27"/>
      <c r="FB31" s="18"/>
      <c r="FD31" s="69"/>
      <c r="FE31" t="s">
        <v>716</v>
      </c>
      <c r="FG31" t="s">
        <v>717</v>
      </c>
      <c r="FN31" s="73">
        <v>31</v>
      </c>
      <c r="FO31" s="13">
        <f t="shared" si="63"/>
        <v>0</v>
      </c>
      <c r="FP31" s="7">
        <f t="shared" ref="FP31:FP49" si="73">B31</f>
        <v>0</v>
      </c>
      <c r="FQ31" s="13"/>
      <c r="FR31" s="13"/>
      <c r="FS31" s="191" t="str">
        <f t="shared" ref="FS31:FS49" si="74">E31</f>
        <v>Standard Options:</v>
      </c>
      <c r="GF31" s="50" t="s">
        <v>686</v>
      </c>
      <c r="GG31" t="s">
        <v>718</v>
      </c>
      <c r="GH31" s="121"/>
      <c r="GJ31" s="69" t="s">
        <v>719</v>
      </c>
      <c r="GK31" s="7" t="s">
        <v>635</v>
      </c>
      <c r="GV31" s="265" t="s">
        <v>720</v>
      </c>
      <c r="GW31" s="267" t="str">
        <f>IF($B$8="Snare",$AR$16, IF($B$8="Tom",$AR$16, IF($B$8="Floor",$AR$16, IF($B$8="Bass",$AR$16,""))))</f>
        <v/>
      </c>
      <c r="GX31" s="267" t="str">
        <f>IF($B$9="Snare",$AR$16, IF($B$9="Tom",$AR$16, IF($B$9="Floor",$AR$16, IF($B$9="Bass",$AR$16,""))))</f>
        <v/>
      </c>
      <c r="GY31" s="267" t="str">
        <f>IF($B$10="Snare",$AR$16, IF($B$10="Tom",$AR$16, IF($B$10="Floor",$AR$16, IF($B$10="Bass",$AR$16,""))))</f>
        <v/>
      </c>
      <c r="GZ31" s="267" t="str">
        <f>IF($B$11="Snare",$AR$16, IF($B$11="Tom",$AR$16, IF($B$11="Floor",$AR$16, IF($B$11="Bass",$AR$16,""))))</f>
        <v/>
      </c>
      <c r="HA31" s="267" t="str">
        <f>IF($B$12="Snare",$AR$16, IF($B$12="Tom",$AR$16, IF($B$12="Floor",$AR$16, IF($B$12="Bass",$AR$16,""))))</f>
        <v/>
      </c>
      <c r="HB31" s="267" t="str">
        <f>IF($B$13="Snare",$AR$16, IF($B$13="Tom",$AR$16, IF($B$13="Floor",$AR$16, IF($B$13="Bass",$AR$16,""))))</f>
        <v/>
      </c>
      <c r="HC31" s="267" t="str">
        <f>IF($B$14="Snare",$AR$16, IF($B$14="Tom",$AR$16, IF($B$14="Floor",$AR$16, IF($B$14="Bass",$AR$16,""))))</f>
        <v/>
      </c>
      <c r="HD31" s="268" t="str">
        <f>IF($B$15="Snare",$AR$16, IF($B$15="Tom",$AR$16, IF($B$15="Floor",$AR$16, IF($B$15="Bass",$AR$16,""))))</f>
        <v/>
      </c>
      <c r="HE31" s="268" t="str">
        <f>IF($B$16="Snare",$AR$16, IF($B$16="Tom",$AR$16, IF($B$16="Floor",$AR$16, IF($B$16="Bass",$AR$16,""))))</f>
        <v/>
      </c>
      <c r="HF31" s="268" t="str">
        <f>IF($B$17="Snare",$AR$16, IF($B$17="Tom",$AR$16, IF($B$17="Floor",$AR$16, IF($B$17="Bass",$AR$16,""))))</f>
        <v/>
      </c>
      <c r="HG31" s="268" t="str">
        <f>IF($B$18="Snare",$AR$16, IF($B$18="Tom",$AR$16, IF($B$18="Floor",$AR$16, IF($B$18="Bass",$AR$16,""))))</f>
        <v/>
      </c>
      <c r="HH31" s="268" t="str">
        <f>IF($B$19="Snare",$AR$16, IF($B$19="Tom",$AR$16, IF($B$19="Floor",$AR$16, IF($B$19="Bass",$AR$16,""))))</f>
        <v/>
      </c>
      <c r="HI31" s="268" t="str">
        <f>IF($B$20="Snare",$AR$16, IF($B$20="Tom",$AR$16, IF($B$20="Floor",$AR$16, IF($B$20="Bass",$AR$16,""))))</f>
        <v/>
      </c>
      <c r="HJ31" s="13"/>
    </row>
    <row r="32" spans="1:218" ht="16.2" thickBot="1" x14ac:dyDescent="0.35">
      <c r="A32" s="29"/>
      <c r="B32" s="29" t="s">
        <v>721</v>
      </c>
      <c r="C32" s="128" t="s">
        <v>722</v>
      </c>
      <c r="D32" s="49" t="s">
        <v>586</v>
      </c>
      <c r="E32" s="13" t="s">
        <v>651</v>
      </c>
      <c r="F32" s="13" t="s">
        <v>545</v>
      </c>
      <c r="G32" s="141"/>
      <c r="H32" s="43"/>
      <c r="J32" s="150"/>
      <c r="K32" s="43"/>
      <c r="L32" s="148"/>
      <c r="M32" s="32"/>
      <c r="N32" s="188"/>
      <c r="O32" s="221" t="str">
        <f>CONCATENATE("LT ",INDEX($AC$2:$AF$7,MATCH($C$2,$AE$2:$AE$7,0),1)," ",INDEX($DI$95:$DI$100,MATCH($CK$1,$DJ$95:$DJ$100,0)))</f>
        <v>LT L8 45261</v>
      </c>
      <c r="P32" s="195">
        <f>IFERROR(INDEX($CW:$DD,MATCH($O32,$CW:$CW,0),MATCH("Retail",$CW$107:$DE$107,0)),0)</f>
        <v>0</v>
      </c>
      <c r="Q32" s="195">
        <f>IFERROR(INDEX($CW:$DK,MATCH($O32,$CW:$CW,0),MATCH($L$1,$CW$105:$DK$105,0)),0)</f>
        <v>0</v>
      </c>
      <c r="R32" s="190"/>
      <c r="T32" s="173"/>
      <c r="W32" s="173"/>
      <c r="X32" s="173"/>
      <c r="AE32" s="47" t="s">
        <v>723</v>
      </c>
      <c r="AF32" s="10" t="s">
        <v>705</v>
      </c>
      <c r="AG32" s="56" t="s">
        <v>371</v>
      </c>
      <c r="AH32" s="66" t="s">
        <v>386</v>
      </c>
      <c r="AI32" s="26" t="s">
        <v>154</v>
      </c>
      <c r="AJ32" s="104" t="s">
        <v>270</v>
      </c>
      <c r="AK32" s="105" t="s">
        <v>639</v>
      </c>
      <c r="AL32" s="6"/>
      <c r="AM32" s="144" t="s">
        <v>471</v>
      </c>
      <c r="AN32" s="6"/>
      <c r="AO32" s="6"/>
      <c r="AP32" s="6"/>
      <c r="AQ32" s="6"/>
      <c r="AR32" s="6"/>
      <c r="AT32" s="90" t="s">
        <v>725</v>
      </c>
      <c r="AU32" s="15">
        <f t="shared" si="57"/>
        <v>9999</v>
      </c>
      <c r="AV32" s="15">
        <f t="shared" si="57"/>
        <v>9999</v>
      </c>
      <c r="AW32" s="15">
        <f t="shared" si="57"/>
        <v>9999</v>
      </c>
      <c r="AX32" s="15">
        <f t="shared" si="57"/>
        <v>9999</v>
      </c>
      <c r="AY32" s="15">
        <f t="shared" si="57"/>
        <v>9999</v>
      </c>
      <c r="AZ32" s="15">
        <f t="shared" si="57"/>
        <v>9999</v>
      </c>
      <c r="BA32" s="15">
        <f t="shared" si="57"/>
        <v>9999</v>
      </c>
      <c r="BB32" s="15">
        <f t="shared" si="57"/>
        <v>9999</v>
      </c>
      <c r="BC32" s="15">
        <f t="shared" si="57"/>
        <v>9999</v>
      </c>
      <c r="BD32" s="15">
        <f t="shared" si="57"/>
        <v>9999</v>
      </c>
      <c r="BE32" s="15">
        <f t="shared" si="57"/>
        <v>9999</v>
      </c>
      <c r="BF32" s="15">
        <f t="shared" si="57"/>
        <v>9999</v>
      </c>
      <c r="BG32" s="6"/>
      <c r="BH32" s="56"/>
      <c r="BI32" s="1" t="s">
        <v>423</v>
      </c>
      <c r="BJ32" s="1" t="s">
        <v>672</v>
      </c>
      <c r="BK32" s="1" t="s">
        <v>654</v>
      </c>
      <c r="BM32" s="1" t="s">
        <v>590</v>
      </c>
      <c r="BP32" s="4" t="s">
        <v>697</v>
      </c>
      <c r="BQ32" s="4"/>
      <c r="BR32" s="6" t="str">
        <f t="shared" si="67"/>
        <v>Classic Maple 14x16 Floor Tom</v>
      </c>
      <c r="BS32" s="4" t="s">
        <v>697</v>
      </c>
      <c r="BT32" s="71"/>
      <c r="BU32" s="4"/>
      <c r="BV32" s="6" t="str">
        <f t="shared" si="68"/>
        <v>Legacy Maple 14x16 Floor Tom</v>
      </c>
      <c r="BW32" s="4" t="s">
        <v>697</v>
      </c>
      <c r="BX32" s="67"/>
      <c r="BY32" s="4"/>
      <c r="BZ32" s="6" t="str">
        <f t="shared" si="71"/>
        <v>Legacy Mahogany 14x16 Floor Tom</v>
      </c>
      <c r="CA32" s="4" t="s">
        <v>697</v>
      </c>
      <c r="CB32" s="67"/>
      <c r="CC32" s="4"/>
      <c r="CD32" s="6" t="str">
        <f t="shared" si="69"/>
        <v>Legacy Exotic 14x16 Floor Tom</v>
      </c>
      <c r="CE32" s="4" t="s">
        <v>697</v>
      </c>
      <c r="CF32" s="70"/>
      <c r="CG32" s="23" t="s">
        <v>707</v>
      </c>
      <c r="CH32" s="4" t="s">
        <v>697</v>
      </c>
      <c r="CI32" s="70"/>
      <c r="CJ32" s="4" t="s">
        <v>697</v>
      </c>
      <c r="CK32" s="90" t="s">
        <v>707</v>
      </c>
      <c r="CL32" s="157"/>
      <c r="CM32" s="157"/>
      <c r="CN32" s="157"/>
      <c r="CO32" s="157"/>
      <c r="CP32" s="157"/>
      <c r="CQ32" s="157"/>
      <c r="CS32" s="14" t="s">
        <v>726</v>
      </c>
      <c r="CT32" s="157"/>
      <c r="CU32" s="225" t="e">
        <f t="shared" si="66"/>
        <v>#N/A</v>
      </c>
      <c r="CV32" s="70"/>
      <c r="CW32" s="4" t="str">
        <f t="shared" si="70"/>
        <v>14x16 Floor Tom</v>
      </c>
      <c r="CX32" s="93" t="s">
        <v>727</v>
      </c>
      <c r="CY32" s="93" t="s">
        <v>728</v>
      </c>
      <c r="CZ32" s="93" t="s">
        <v>729</v>
      </c>
      <c r="DA32" s="93" t="s">
        <v>730</v>
      </c>
      <c r="DB32" s="93" t="s">
        <v>731</v>
      </c>
      <c r="DC32" s="70"/>
      <c r="DD32" s="13" t="s">
        <v>53</v>
      </c>
      <c r="DE32" s="16" t="str">
        <f t="shared" si="3"/>
        <v>Floor.16x16 Floor Tom</v>
      </c>
      <c r="DF32" s="4" t="s">
        <v>732</v>
      </c>
      <c r="DG32" s="69" t="str">
        <f t="shared" si="72"/>
        <v>MLLCLLLILT</v>
      </c>
      <c r="DH32" s="13" t="s">
        <v>78</v>
      </c>
      <c r="DI32" s="13" t="s">
        <v>79</v>
      </c>
      <c r="DJ32" s="13" t="s">
        <v>69</v>
      </c>
      <c r="DK32" s="13" t="s">
        <v>80</v>
      </c>
      <c r="DL32" s="13" t="s">
        <v>81</v>
      </c>
      <c r="DM32" s="13"/>
      <c r="DN32" s="13"/>
      <c r="DO32" s="13"/>
      <c r="DT32" s="31"/>
      <c r="DZ32" t="s">
        <v>733</v>
      </c>
      <c r="EA32" s="66" t="s">
        <v>86</v>
      </c>
      <c r="EB32" s="10" t="s">
        <v>87</v>
      </c>
      <c r="EC32" s="13" t="s">
        <v>89</v>
      </c>
      <c r="ED32" s="13"/>
      <c r="EE32" s="13"/>
      <c r="EF32" s="16"/>
      <c r="EG32" s="26"/>
      <c r="EH32" s="26"/>
      <c r="EK32" s="24"/>
      <c r="EM32" s="24"/>
      <c r="EN32" s="24"/>
      <c r="EO32" s="24"/>
      <c r="EP32" s="24"/>
      <c r="EQ32" s="24"/>
      <c r="ER32" s="24"/>
      <c r="ES32" s="24"/>
      <c r="ET32" s="24"/>
      <c r="EU32" s="24"/>
      <c r="EV32" s="24"/>
      <c r="EX32" s="26"/>
      <c r="FA32" s="27"/>
      <c r="FB32" s="18"/>
      <c r="FD32" s="69"/>
      <c r="FE32" t="s">
        <v>734</v>
      </c>
      <c r="FG32" t="s">
        <v>735</v>
      </c>
      <c r="FN32" s="73">
        <v>32</v>
      </c>
      <c r="FO32" s="13">
        <f t="shared" si="63"/>
        <v>0</v>
      </c>
      <c r="FP32" s="7" t="str">
        <f t="shared" si="73"/>
        <v>TT Count</v>
      </c>
      <c r="FQ32" s="15" t="str">
        <f>C32</f>
        <v>Tom Tom Details</v>
      </c>
      <c r="FR32" s="7" t="str">
        <f>D32</f>
        <v>Tone Control</v>
      </c>
      <c r="FS32" t="str">
        <f t="shared" si="74"/>
        <v>None</v>
      </c>
      <c r="FT32" t="str">
        <f t="shared" ref="FT32:FU36" si="75">F32</f>
        <v>Change to</v>
      </c>
      <c r="FU32">
        <f>G32</f>
        <v>0</v>
      </c>
      <c r="GF32" s="51"/>
      <c r="GG32" s="101"/>
      <c r="GH32" s="123"/>
      <c r="GJ32" s="69" t="s">
        <v>736</v>
      </c>
      <c r="GK32" s="7" t="s">
        <v>620</v>
      </c>
      <c r="GV32" s="58"/>
      <c r="GW32" s="198"/>
      <c r="GX32" s="198"/>
      <c r="GY32" s="198"/>
      <c r="GZ32" s="198"/>
      <c r="HA32" s="198"/>
      <c r="HB32" s="198"/>
      <c r="HC32" s="198"/>
      <c r="HD32" s="199"/>
      <c r="HE32" s="199"/>
      <c r="HF32" s="199"/>
      <c r="HG32" s="199"/>
      <c r="HH32" s="199"/>
      <c r="HI32" s="199"/>
    </row>
    <row r="33" spans="1:219" x14ac:dyDescent="0.3">
      <c r="A33" s="29" t="s">
        <v>737</v>
      </c>
      <c r="B33" s="112"/>
      <c r="C33" s="50"/>
      <c r="D33" s="30" t="s">
        <v>618</v>
      </c>
      <c r="E33" s="13" t="s">
        <v>738</v>
      </c>
      <c r="F33" s="13" t="s">
        <v>545</v>
      </c>
      <c r="G33" s="141"/>
      <c r="H33" s="43"/>
      <c r="J33" s="150"/>
      <c r="K33" s="43"/>
      <c r="L33" s="147"/>
      <c r="M33" s="4"/>
      <c r="N33" s="188"/>
      <c r="O33" s="221" t="str">
        <f>CONCATENATE("LT ",INDEX($AC$2:$AF$7,MATCH($C$2,$AE$2:$AE$7,0),1)," ",INDEX($DI$95:$DI$100,MATCH($CK$1,$DJ$95:$DJ$100,0)))</f>
        <v>LT L8 45261</v>
      </c>
      <c r="P33" s="195">
        <f>IFERROR(INDEX($CW:$DD,MATCH($O33,$CW:$CW,0),MATCH("Retail",$CW$107:$DE$107,0)),0)</f>
        <v>0</v>
      </c>
      <c r="Q33" s="195">
        <f t="shared" ref="Q33:Q36" si="76">IFERROR(INDEX($CW:$DK,MATCH($O33,$CW:$CW,0),MATCH($L$1,$CW$105:$DK$105,0)),0)</f>
        <v>0</v>
      </c>
      <c r="R33" s="29"/>
      <c r="S33" s="173"/>
      <c r="T33" s="173"/>
      <c r="U33" s="173"/>
      <c r="V33" s="173"/>
      <c r="W33" s="173"/>
      <c r="AE33" s="47" t="s">
        <v>739</v>
      </c>
      <c r="AF33" s="10" t="s">
        <v>705</v>
      </c>
      <c r="AG33" s="56" t="s">
        <v>389</v>
      </c>
      <c r="AH33" s="66" t="s">
        <v>386</v>
      </c>
      <c r="AI33" s="26" t="s">
        <v>154</v>
      </c>
      <c r="AJ33" s="104" t="s">
        <v>270</v>
      </c>
      <c r="AK33" s="105" t="s">
        <v>639</v>
      </c>
      <c r="AL33" s="6"/>
      <c r="AM33" s="144"/>
      <c r="AN33" s="6"/>
      <c r="AO33" s="6"/>
      <c r="AP33" s="6"/>
      <c r="AQ33" s="6"/>
      <c r="AR33" s="6"/>
      <c r="AT33" s="90" t="s">
        <v>741</v>
      </c>
      <c r="AU33" s="15">
        <f t="shared" si="57"/>
        <v>9999</v>
      </c>
      <c r="AV33" s="15">
        <f t="shared" si="57"/>
        <v>9999</v>
      </c>
      <c r="AW33" s="15">
        <f t="shared" si="57"/>
        <v>9999</v>
      </c>
      <c r="AX33" s="15">
        <f t="shared" si="57"/>
        <v>9999</v>
      </c>
      <c r="AY33" s="15">
        <f t="shared" si="57"/>
        <v>9999</v>
      </c>
      <c r="AZ33" s="15">
        <f t="shared" si="57"/>
        <v>9999</v>
      </c>
      <c r="BA33" s="15">
        <f t="shared" si="57"/>
        <v>9999</v>
      </c>
      <c r="BB33" s="15">
        <f t="shared" si="57"/>
        <v>9999</v>
      </c>
      <c r="BC33" s="15">
        <f t="shared" si="57"/>
        <v>9999</v>
      </c>
      <c r="BD33" s="15">
        <f t="shared" si="57"/>
        <v>9999</v>
      </c>
      <c r="BE33" s="15">
        <f t="shared" si="57"/>
        <v>9999</v>
      </c>
      <c r="BF33" s="15">
        <f t="shared" si="57"/>
        <v>9999</v>
      </c>
      <c r="BG33" s="6"/>
      <c r="BH33" s="56"/>
      <c r="BI33" s="1" t="s">
        <v>439</v>
      </c>
      <c r="BJ33" s="4"/>
      <c r="BK33" s="1" t="s">
        <v>672</v>
      </c>
      <c r="BM33" s="1" t="s">
        <v>605</v>
      </c>
      <c r="BP33" s="4" t="s">
        <v>715</v>
      </c>
      <c r="BQ33" s="4"/>
      <c r="BR33" s="6" t="str">
        <f t="shared" si="67"/>
        <v>Classic Maple 15x16 Floor Tom</v>
      </c>
      <c r="BS33" s="4" t="s">
        <v>715</v>
      </c>
      <c r="BT33" s="71"/>
      <c r="BU33" s="4"/>
      <c r="BV33" s="6" t="str">
        <f t="shared" si="68"/>
        <v>Legacy Maple 15x16 Floor Tom</v>
      </c>
      <c r="BW33" s="4" t="s">
        <v>715</v>
      </c>
      <c r="BX33" s="67"/>
      <c r="BY33" s="4"/>
      <c r="BZ33" s="6" t="str">
        <f t="shared" si="71"/>
        <v>Legacy Mahogany 15x16 Floor Tom</v>
      </c>
      <c r="CA33" s="4" t="s">
        <v>715</v>
      </c>
      <c r="CB33" s="67"/>
      <c r="CC33" s="4"/>
      <c r="CD33" s="6" t="str">
        <f t="shared" si="69"/>
        <v>Legacy Exotic 15x16 Floor Tom</v>
      </c>
      <c r="CE33" s="4" t="s">
        <v>715</v>
      </c>
      <c r="CF33" s="70"/>
      <c r="CG33" s="23" t="s">
        <v>725</v>
      </c>
      <c r="CH33" s="4" t="s">
        <v>715</v>
      </c>
      <c r="CI33" s="70"/>
      <c r="CJ33" s="4" t="s">
        <v>715</v>
      </c>
      <c r="CK33" s="90" t="s">
        <v>725</v>
      </c>
      <c r="CL33" s="157"/>
      <c r="CM33" s="157"/>
      <c r="CN33" s="157"/>
      <c r="CO33" s="157"/>
      <c r="CP33" s="157"/>
      <c r="CQ33" s="157"/>
      <c r="CR33" s="157"/>
      <c r="CT33" s="157"/>
      <c r="CU33" s="157"/>
      <c r="CV33" s="157"/>
      <c r="CW33" s="4" t="str">
        <f t="shared" si="70"/>
        <v>15x16 Floor Tom</v>
      </c>
      <c r="CX33" s="93" t="s">
        <v>742</v>
      </c>
      <c r="CY33" s="93" t="s">
        <v>743</v>
      </c>
      <c r="CZ33" s="93" t="s">
        <v>744</v>
      </c>
      <c r="DA33" s="93" t="s">
        <v>745</v>
      </c>
      <c r="DB33" s="93" t="s">
        <v>746</v>
      </c>
      <c r="DC33" s="70"/>
      <c r="DD33" s="13" t="s">
        <v>53</v>
      </c>
      <c r="DE33" s="16" t="str">
        <f t="shared" si="3"/>
        <v>Floor.16x18 Floor Tom</v>
      </c>
      <c r="DF33" s="4" t="s">
        <v>747</v>
      </c>
      <c r="DG33" s="69" t="str">
        <f t="shared" si="72"/>
        <v>MLLCLLLILT</v>
      </c>
      <c r="DH33" s="13" t="s">
        <v>78</v>
      </c>
      <c r="DI33" s="13" t="s">
        <v>79</v>
      </c>
      <c r="DJ33" s="13" t="s">
        <v>69</v>
      </c>
      <c r="DK33" s="13" t="s">
        <v>80</v>
      </c>
      <c r="DL33" s="13" t="s">
        <v>81</v>
      </c>
      <c r="DM33" s="13"/>
      <c r="DN33" s="13"/>
      <c r="DO33" s="13"/>
      <c r="DP33" s="81" t="s">
        <v>748</v>
      </c>
      <c r="DT33" s="31"/>
      <c r="DZ33" t="s">
        <v>749</v>
      </c>
      <c r="EA33" s="66">
        <f>CT111</f>
        <v>0</v>
      </c>
      <c r="EB33" s="71" t="s">
        <v>144</v>
      </c>
      <c r="EC33" s="13">
        <v>0</v>
      </c>
      <c r="ED33" s="13"/>
      <c r="EE33" s="13"/>
      <c r="EF33" s="16"/>
      <c r="EG33" s="26"/>
      <c r="EH33" s="26"/>
      <c r="EK33" s="24"/>
      <c r="EM33" s="24"/>
      <c r="EN33" s="24"/>
      <c r="EO33" s="24"/>
      <c r="EP33" s="24"/>
      <c r="EQ33" s="24"/>
      <c r="ER33" s="24"/>
      <c r="ES33" s="24"/>
      <c r="ET33" s="24"/>
      <c r="EU33" s="24"/>
      <c r="EV33" s="24"/>
      <c r="EX33" s="26"/>
      <c r="FA33" s="27"/>
      <c r="FB33" s="18"/>
      <c r="FD33" s="69"/>
      <c r="FE33" t="s">
        <v>750</v>
      </c>
      <c r="FG33" t="s">
        <v>751</v>
      </c>
      <c r="FN33" s="73">
        <v>33</v>
      </c>
      <c r="FO33" s="13" t="str">
        <f t="shared" si="63"/>
        <v>FT Count</v>
      </c>
      <c r="FP33" s="7">
        <f t="shared" si="73"/>
        <v>0</v>
      </c>
      <c r="FQ33" s="13"/>
      <c r="FR33" s="7" t="str">
        <f>D33</f>
        <v>Batter Head</v>
      </c>
      <c r="FS33" t="str">
        <f t="shared" si="74"/>
        <v>Clear Emperor</v>
      </c>
      <c r="FT33" t="str">
        <f t="shared" si="75"/>
        <v>Change to</v>
      </c>
      <c r="FU33">
        <f>G33</f>
        <v>0</v>
      </c>
      <c r="GJ33" s="69"/>
      <c r="GV33" s="14"/>
    </row>
    <row r="34" spans="1:219" x14ac:dyDescent="0.3">
      <c r="A34" s="29" t="s">
        <v>721</v>
      </c>
      <c r="B34" s="112">
        <f>COUNTIF($B$8:$B$20,"Tom")</f>
        <v>0</v>
      </c>
      <c r="C34" s="50"/>
      <c r="D34" s="30" t="s">
        <v>752</v>
      </c>
      <c r="E34" s="13" t="str">
        <f>IF(G36= "Single","Forget it", "Clear Ambassador")</f>
        <v>Clear Ambassador</v>
      </c>
      <c r="F34" s="13" t="s">
        <v>620</v>
      </c>
      <c r="H34" s="1"/>
      <c r="J34" s="1"/>
      <c r="K34" s="43"/>
      <c r="L34" s="43"/>
      <c r="M34" s="4"/>
      <c r="N34" s="188"/>
      <c r="O34" s="221" t="str">
        <f>CONCATENATE("LT ",INDEX($AC$2:$AF$7,MATCH($C$2,$AE$2:$AE$7,0),1)," ",INDEX($DI$95:$DI$100,MATCH($CK$1,$DJ$95:$DJ$100,0)))</f>
        <v>LT L8 45261</v>
      </c>
      <c r="P34" s="195">
        <f>IFERROR(INDEX($CW:$DD,MATCH($O34,$CW:$CW,0),MATCH("Retail",$CW$107:$DE$107,0)),0)</f>
        <v>0</v>
      </c>
      <c r="Q34" s="195">
        <f t="shared" si="76"/>
        <v>0</v>
      </c>
      <c r="R34" s="29"/>
      <c r="S34" s="173"/>
      <c r="T34" s="173"/>
      <c r="U34" s="173"/>
      <c r="V34" s="173"/>
      <c r="AE34" s="47" t="s">
        <v>418</v>
      </c>
      <c r="AF34" s="10" t="s">
        <v>705</v>
      </c>
      <c r="AG34" s="56" t="s">
        <v>408</v>
      </c>
      <c r="AH34" s="66" t="s">
        <v>386</v>
      </c>
      <c r="AI34" s="26" t="s">
        <v>154</v>
      </c>
      <c r="AJ34" s="104" t="s">
        <v>270</v>
      </c>
      <c r="AK34" s="105" t="s">
        <v>639</v>
      </c>
      <c r="AL34" s="6"/>
      <c r="AM34" s="144" t="s">
        <v>589</v>
      </c>
      <c r="AN34" s="6"/>
      <c r="AO34" s="6"/>
      <c r="AP34" s="6"/>
      <c r="AQ34" s="6"/>
      <c r="AR34" s="6"/>
      <c r="AT34" s="90" t="s">
        <v>753</v>
      </c>
      <c r="AU34" s="15">
        <f t="shared" si="57"/>
        <v>9999</v>
      </c>
      <c r="AV34" s="15">
        <f t="shared" si="57"/>
        <v>9999</v>
      </c>
      <c r="AW34" s="15">
        <f t="shared" si="57"/>
        <v>9999</v>
      </c>
      <c r="AX34" s="15">
        <f t="shared" si="57"/>
        <v>9999</v>
      </c>
      <c r="AY34" s="15">
        <f t="shared" si="57"/>
        <v>9999</v>
      </c>
      <c r="AZ34" s="15">
        <f t="shared" si="57"/>
        <v>9999</v>
      </c>
      <c r="BA34" s="15">
        <f t="shared" si="57"/>
        <v>9999</v>
      </c>
      <c r="BB34" s="15">
        <f t="shared" si="57"/>
        <v>9999</v>
      </c>
      <c r="BC34" s="15">
        <f t="shared" si="57"/>
        <v>9999</v>
      </c>
      <c r="BD34" s="15">
        <f t="shared" si="57"/>
        <v>9999</v>
      </c>
      <c r="BE34" s="15">
        <f t="shared" si="57"/>
        <v>9999</v>
      </c>
      <c r="BF34" s="15">
        <f t="shared" si="57"/>
        <v>9999</v>
      </c>
      <c r="BG34" s="6"/>
      <c r="BH34" s="56"/>
      <c r="BI34" s="1" t="s">
        <v>1299</v>
      </c>
      <c r="BJ34" s="4"/>
      <c r="BK34" s="4"/>
      <c r="BM34" s="1" t="s">
        <v>624</v>
      </c>
      <c r="BP34" s="4" t="s">
        <v>732</v>
      </c>
      <c r="BQ34" s="4"/>
      <c r="BR34" s="6" t="str">
        <f t="shared" si="67"/>
        <v>Classic Maple 16x16 Floor Tom</v>
      </c>
      <c r="BS34" s="4" t="s">
        <v>732</v>
      </c>
      <c r="BT34" s="71"/>
      <c r="BU34" s="4"/>
      <c r="BV34" s="6" t="str">
        <f t="shared" si="68"/>
        <v>Legacy Maple 16x16 Floor Tom</v>
      </c>
      <c r="BW34" s="4" t="s">
        <v>732</v>
      </c>
      <c r="BX34" s="67"/>
      <c r="BY34" s="4"/>
      <c r="BZ34" s="6" t="str">
        <f t="shared" si="71"/>
        <v>Legacy Mahogany 16x16 Floor Tom</v>
      </c>
      <c r="CA34" s="4" t="s">
        <v>732</v>
      </c>
      <c r="CB34" s="67"/>
      <c r="CC34" s="4"/>
      <c r="CD34" s="6" t="str">
        <f t="shared" si="69"/>
        <v>Legacy Exotic 16x16 Floor Tom</v>
      </c>
      <c r="CE34" s="4" t="s">
        <v>732</v>
      </c>
      <c r="CF34" s="70"/>
      <c r="CG34" s="23" t="s">
        <v>741</v>
      </c>
      <c r="CH34" s="4" t="s">
        <v>732</v>
      </c>
      <c r="CI34" s="70"/>
      <c r="CJ34" s="4" t="s">
        <v>732</v>
      </c>
      <c r="CK34" s="90" t="s">
        <v>741</v>
      </c>
      <c r="CL34" s="157"/>
      <c r="CM34" s="157"/>
      <c r="CN34" s="157"/>
      <c r="CO34" s="157"/>
      <c r="CP34" s="157"/>
      <c r="CQ34" s="157"/>
      <c r="CR34" s="157"/>
      <c r="CS34" s="14" t="s">
        <v>754</v>
      </c>
      <c r="CT34" s="157"/>
      <c r="CU34" s="225" t="e">
        <f t="shared" si="66"/>
        <v>#N/A</v>
      </c>
      <c r="CV34" s="70"/>
      <c r="CW34" s="4" t="str">
        <f t="shared" si="70"/>
        <v>16x16 Floor Tom</v>
      </c>
      <c r="CX34" s="93" t="s">
        <v>755</v>
      </c>
      <c r="CY34" s="93" t="s">
        <v>756</v>
      </c>
      <c r="CZ34" s="93" t="s">
        <v>757</v>
      </c>
      <c r="DA34" s="93" t="s">
        <v>758</v>
      </c>
      <c r="DB34" s="93" t="s">
        <v>759</v>
      </c>
      <c r="DC34" s="70"/>
      <c r="DD34" s="13" t="s">
        <v>54</v>
      </c>
      <c r="DE34" s="16" t="str">
        <f t="shared" si="3"/>
        <v>Tom.10x12 Tom Tom</v>
      </c>
      <c r="DF34" s="4" t="s">
        <v>760</v>
      </c>
      <c r="DG34" s="69" t="str">
        <f t="shared" si="72"/>
        <v>MLLCLL</v>
      </c>
      <c r="DH34" s="13" t="s">
        <v>78</v>
      </c>
      <c r="DI34" s="13" t="s">
        <v>79</v>
      </c>
      <c r="DJ34" s="13" t="s">
        <v>69</v>
      </c>
      <c r="DM34" s="13"/>
      <c r="DN34" s="13"/>
      <c r="DO34" s="13"/>
      <c r="DP34" s="81" t="s">
        <v>761</v>
      </c>
      <c r="DT34" s="31"/>
      <c r="DZ34" s="4" t="s">
        <v>1347</v>
      </c>
      <c r="EA34" s="66">
        <v>20</v>
      </c>
      <c r="EB34" s="71" t="s">
        <v>144</v>
      </c>
      <c r="EC34" s="13">
        <v>0</v>
      </c>
      <c r="ED34" s="13"/>
      <c r="EE34" s="13"/>
      <c r="EF34" s="16"/>
      <c r="EG34" s="26"/>
      <c r="EH34" s="26"/>
      <c r="EI34" s="24"/>
      <c r="EK34" s="24"/>
      <c r="EM34" s="24"/>
      <c r="EN34" s="24"/>
      <c r="EO34" s="24"/>
      <c r="EP34" s="24"/>
      <c r="EQ34" s="24"/>
      <c r="ER34" s="24"/>
      <c r="ES34" s="24"/>
      <c r="ET34" s="24"/>
      <c r="EU34" s="24"/>
      <c r="EV34" s="24"/>
      <c r="EX34" s="26"/>
      <c r="FA34" s="27"/>
      <c r="FB34" s="18"/>
      <c r="FD34" s="69"/>
      <c r="FE34" s="34"/>
      <c r="FN34" s="73">
        <v>34</v>
      </c>
      <c r="FO34" s="13" t="str">
        <f t="shared" si="63"/>
        <v>TT Count</v>
      </c>
      <c r="FP34" s="7">
        <f t="shared" si="73"/>
        <v>0</v>
      </c>
      <c r="FQ34" s="13"/>
      <c r="FR34" s="7" t="str">
        <f>D34</f>
        <v>Bottom Head</v>
      </c>
      <c r="FS34" t="str">
        <f t="shared" si="74"/>
        <v>Clear Ambassador</v>
      </c>
      <c r="FT34" t="str">
        <f t="shared" si="75"/>
        <v>No Option</v>
      </c>
      <c r="FU34">
        <f t="shared" si="75"/>
        <v>0</v>
      </c>
      <c r="GV34" s="14"/>
      <c r="GW34" s="15"/>
      <c r="GX34" s="15"/>
      <c r="GY34" s="15"/>
      <c r="GZ34" s="15"/>
      <c r="HA34" s="15"/>
      <c r="HB34" s="15"/>
      <c r="HC34" s="15"/>
      <c r="HD34" s="15"/>
      <c r="HE34" s="15"/>
      <c r="HF34" s="15"/>
      <c r="HG34" s="15"/>
      <c r="HH34" s="15"/>
      <c r="HI34" s="15"/>
      <c r="HJ34" s="11"/>
      <c r="HK34" s="11"/>
    </row>
    <row r="35" spans="1:219" x14ac:dyDescent="0.3">
      <c r="A35" s="29"/>
      <c r="B35" s="29"/>
      <c r="C35" s="50"/>
      <c r="D35" s="30" t="s">
        <v>670</v>
      </c>
      <c r="E35" s="13" t="str">
        <f>IFERROR(INDEX($EU$5:$EW$9,MATCH($C$2,$EU$5:$EU$9,0),3),"")</f>
        <v>Single 45</v>
      </c>
      <c r="F35" s="13" t="str">
        <f>IF($C$2&lt;&gt;"Classic Maple","No Option","Change to")</f>
        <v>Change to</v>
      </c>
      <c r="G35" s="115"/>
      <c r="H35" s="130" t="str">
        <f ca="1">IF($G$35="","",IF(ISERROR(MATCH($G$35,INDIRECT(B29),0))=FALSE,"","Invalid Selection"))</f>
        <v/>
      </c>
      <c r="J35" s="1"/>
      <c r="K35" s="43"/>
      <c r="L35" s="43"/>
      <c r="M35" s="4"/>
      <c r="N35" s="188"/>
      <c r="O35" s="221" t="str">
        <f>CONCATENATE("LT ",INDEX($AC$2:$AF$7,MATCH($C$2,$AE$2:$AE$7,0),1)," ",INDEX($DI$95:$DI$100,MATCH($CK$1,$DJ$95:$DJ$100,0)))</f>
        <v>LT L8 45261</v>
      </c>
      <c r="P35" s="195">
        <f>IFERROR(INDEX($CW:$DD,MATCH($O35,$CW:$CW,0),MATCH("Retail",$CW$107:$DE$107,0)),0)</f>
        <v>0</v>
      </c>
      <c r="Q35" s="195">
        <f t="shared" si="76"/>
        <v>0</v>
      </c>
      <c r="R35" s="29"/>
      <c r="T35" s="173"/>
      <c r="AE35" s="47" t="s">
        <v>364</v>
      </c>
      <c r="AF35" s="10" t="s">
        <v>763</v>
      </c>
      <c r="AG35" s="56" t="s">
        <v>456</v>
      </c>
      <c r="AH35" s="66" t="s">
        <v>386</v>
      </c>
      <c r="AI35" s="26" t="s">
        <v>154</v>
      </c>
      <c r="AJ35" s="104" t="s">
        <v>270</v>
      </c>
      <c r="AK35" s="105" t="s">
        <v>639</v>
      </c>
      <c r="AL35" s="6"/>
      <c r="AM35" s="144"/>
      <c r="AN35" s="6"/>
      <c r="AO35" s="6"/>
      <c r="AP35" s="6"/>
      <c r="AQ35" s="6"/>
      <c r="AR35" s="6"/>
      <c r="AT35" s="90" t="s">
        <v>764</v>
      </c>
      <c r="AU35" s="15">
        <f t="shared" si="57"/>
        <v>9999</v>
      </c>
      <c r="AV35" s="15">
        <f t="shared" si="57"/>
        <v>9999</v>
      </c>
      <c r="AW35" s="15">
        <f t="shared" si="57"/>
        <v>9999</v>
      </c>
      <c r="AX35" s="15">
        <f t="shared" si="57"/>
        <v>9999</v>
      </c>
      <c r="AY35" s="15">
        <f t="shared" si="57"/>
        <v>9999</v>
      </c>
      <c r="AZ35" s="15">
        <f t="shared" si="57"/>
        <v>9999</v>
      </c>
      <c r="BA35" s="15">
        <f t="shared" si="57"/>
        <v>9999</v>
      </c>
      <c r="BB35" s="15">
        <f t="shared" si="57"/>
        <v>9999</v>
      </c>
      <c r="BC35" s="15">
        <f t="shared" si="57"/>
        <v>9999</v>
      </c>
      <c r="BD35" s="15">
        <f t="shared" si="57"/>
        <v>9999</v>
      </c>
      <c r="BE35" s="15">
        <f t="shared" si="57"/>
        <v>9999</v>
      </c>
      <c r="BF35" s="15">
        <f t="shared" si="57"/>
        <v>9999</v>
      </c>
      <c r="BG35" s="6"/>
      <c r="BH35" s="56"/>
      <c r="BI35" s="1" t="s">
        <v>456</v>
      </c>
      <c r="BJ35" s="4"/>
      <c r="BK35" s="4"/>
      <c r="BM35" s="1" t="s">
        <v>639</v>
      </c>
      <c r="BP35" s="4" t="s">
        <v>747</v>
      </c>
      <c r="BQ35" s="4"/>
      <c r="BR35" s="6" t="str">
        <f t="shared" si="67"/>
        <v>Classic Maple 16x18 Floor Tom</v>
      </c>
      <c r="BS35" s="4" t="s">
        <v>747</v>
      </c>
      <c r="BT35" s="71"/>
      <c r="BU35" s="4"/>
      <c r="BV35" s="6" t="str">
        <f t="shared" si="68"/>
        <v>Legacy Maple 16x18 Floor Tom</v>
      </c>
      <c r="BW35" s="4" t="s">
        <v>747</v>
      </c>
      <c r="BX35" s="67"/>
      <c r="BY35" s="4"/>
      <c r="BZ35" s="6" t="str">
        <f t="shared" si="71"/>
        <v>Legacy Mahogany 16x18 Floor Tom</v>
      </c>
      <c r="CA35" s="4" t="s">
        <v>747</v>
      </c>
      <c r="CB35" s="67"/>
      <c r="CC35" s="4"/>
      <c r="CD35" s="6" t="str">
        <f t="shared" si="69"/>
        <v>Legacy Exotic 16x18 Floor Tom</v>
      </c>
      <c r="CE35" s="4" t="s">
        <v>747</v>
      </c>
      <c r="CF35" s="70"/>
      <c r="CG35" s="23" t="s">
        <v>753</v>
      </c>
      <c r="CH35" s="4" t="s">
        <v>747</v>
      </c>
      <c r="CI35" s="70"/>
      <c r="CJ35" s="4" t="s">
        <v>747</v>
      </c>
      <c r="CK35" s="90" t="s">
        <v>753</v>
      </c>
      <c r="CL35" s="157"/>
      <c r="CM35" s="157"/>
      <c r="CN35" s="157"/>
      <c r="CO35" s="157"/>
      <c r="CP35" s="157"/>
      <c r="CQ35" s="157"/>
      <c r="CR35" s="157"/>
      <c r="CS35" s="14" t="s">
        <v>765</v>
      </c>
      <c r="CT35" s="157"/>
      <c r="CU35" s="225" t="e">
        <f t="shared" si="66"/>
        <v>#N/A</v>
      </c>
      <c r="CV35" s="70"/>
      <c r="CW35" s="4" t="str">
        <f t="shared" si="70"/>
        <v>16x18 Floor Tom</v>
      </c>
      <c r="CX35" s="93" t="s">
        <v>766</v>
      </c>
      <c r="CY35" s="93" t="s">
        <v>767</v>
      </c>
      <c r="CZ35" s="93" t="s">
        <v>768</v>
      </c>
      <c r="DA35" s="93" t="s">
        <v>769</v>
      </c>
      <c r="DB35" s="93" t="s">
        <v>770</v>
      </c>
      <c r="DC35" s="70"/>
      <c r="DD35" s="13" t="s">
        <v>54</v>
      </c>
      <c r="DE35" s="16" t="str">
        <f t="shared" si="3"/>
        <v>Tom.10x13 Tom Tom</v>
      </c>
      <c r="DF35" s="4" t="s">
        <v>771</v>
      </c>
      <c r="DG35" s="69" t="str">
        <f t="shared" si="72"/>
        <v>MLLCLL</v>
      </c>
      <c r="DH35" s="13" t="s">
        <v>78</v>
      </c>
      <c r="DI35" s="13" t="s">
        <v>79</v>
      </c>
      <c r="DJ35" s="13" t="s">
        <v>69</v>
      </c>
      <c r="DM35" s="13"/>
      <c r="DN35" s="13"/>
      <c r="DO35" s="13"/>
      <c r="DP35" s="81" t="s">
        <v>761</v>
      </c>
      <c r="DT35" s="31"/>
      <c r="DZ35" t="s">
        <v>772</v>
      </c>
      <c r="EA35" s="66">
        <f>CT113</f>
        <v>0</v>
      </c>
      <c r="EB35" s="71" t="s">
        <v>144</v>
      </c>
      <c r="EC35" s="13">
        <v>0</v>
      </c>
      <c r="ED35" s="13"/>
      <c r="EE35" s="13"/>
      <c r="EF35" s="16"/>
      <c r="EG35" s="26"/>
      <c r="EH35" s="26"/>
      <c r="EI35" s="24"/>
      <c r="EJ35" s="4"/>
      <c r="EK35" s="24"/>
      <c r="EM35" s="24"/>
      <c r="EN35" s="24"/>
      <c r="EO35" s="24"/>
      <c r="EP35" s="24"/>
      <c r="EQ35" s="24"/>
      <c r="ER35" s="24"/>
      <c r="ES35" s="24"/>
      <c r="ET35" s="24"/>
      <c r="EU35" s="24"/>
      <c r="EV35" s="24"/>
      <c r="EX35" s="26"/>
      <c r="FA35" s="27"/>
      <c r="FB35" s="18"/>
      <c r="FD35" s="69"/>
      <c r="FE35" s="34"/>
      <c r="FN35" s="73">
        <v>35</v>
      </c>
      <c r="FO35" s="13">
        <f t="shared" si="63"/>
        <v>0</v>
      </c>
      <c r="FP35" s="7">
        <f t="shared" si="73"/>
        <v>0</v>
      </c>
      <c r="FQ35" s="13"/>
      <c r="FR35" s="7" t="str">
        <f>D35</f>
        <v>Bearing Edge</v>
      </c>
      <c r="FS35" t="str">
        <f t="shared" si="74"/>
        <v>Single 45</v>
      </c>
      <c r="FT35" t="str">
        <f t="shared" si="75"/>
        <v>Change to</v>
      </c>
      <c r="FU35">
        <f t="shared" si="75"/>
        <v>0</v>
      </c>
      <c r="GV35" s="14"/>
      <c r="GW35" s="57">
        <v>8</v>
      </c>
      <c r="GX35" s="57">
        <v>9</v>
      </c>
      <c r="GY35" s="57">
        <v>10</v>
      </c>
      <c r="GZ35" s="57">
        <v>11</v>
      </c>
      <c r="HA35" s="57">
        <v>12</v>
      </c>
      <c r="HB35" s="57">
        <v>13</v>
      </c>
      <c r="HC35" s="57">
        <v>14</v>
      </c>
      <c r="HD35" s="57">
        <v>15</v>
      </c>
      <c r="HE35" s="57">
        <v>16</v>
      </c>
      <c r="HF35" s="57">
        <v>17</v>
      </c>
      <c r="HG35" s="57">
        <v>18</v>
      </c>
      <c r="HH35" s="57">
        <v>19</v>
      </c>
      <c r="HI35" s="57">
        <v>20</v>
      </c>
      <c r="HJ35" s="11"/>
      <c r="HK35" s="11"/>
    </row>
    <row r="36" spans="1:219" ht="15" thickBot="1" x14ac:dyDescent="0.35">
      <c r="A36" s="29" t="str">
        <f>IF(GF22=1,"Double","DblSngl")</f>
        <v>DblSngl</v>
      </c>
      <c r="B36" s="29" t="str">
        <f>IF(G36="Single","Single","Double")</f>
        <v>Double</v>
      </c>
      <c r="C36" s="51"/>
      <c r="D36" s="97" t="s">
        <v>685</v>
      </c>
      <c r="E36" s="13" t="s">
        <v>686</v>
      </c>
      <c r="F36" s="13" t="str">
        <f>IF(OR($C$2&lt;&gt;"Classic Maple",GF22=1),"No Option","Change to")</f>
        <v>Change to</v>
      </c>
      <c r="G36" s="115"/>
      <c r="H36" s="130" t="str">
        <f ca="1">IF($G$36="","",IF(ISERROR(MATCH($G$36,INDIRECT(A36),0))=FALSE,"","Invalid Selection"))</f>
        <v/>
      </c>
      <c r="J36" s="1"/>
      <c r="K36" s="43"/>
      <c r="L36" s="43"/>
      <c r="M36" s="4"/>
      <c r="N36" s="188"/>
      <c r="O36" s="221" t="str">
        <f>CONCATENATE("LT ",INDEX($AC$2:$AF$7,MATCH($C$2,$AE$2:$AE$7,0),1)," ",INDEX($DI$95:$DI$100,MATCH($CK$1,$DJ$95:$DJ$100,0)))</f>
        <v>LT L8 45261</v>
      </c>
      <c r="P36" s="195">
        <f>IFERROR(INDEX($CW:$DD,MATCH($O36,$CW:$CW,0),MATCH("Retail",$CW$107:$DE$107,0)),0)</f>
        <v>0</v>
      </c>
      <c r="Q36" s="195">
        <f t="shared" si="76"/>
        <v>0</v>
      </c>
      <c r="R36" s="29"/>
      <c r="S36" s="173"/>
      <c r="T36" s="173"/>
      <c r="U36" s="173"/>
      <c r="V36" s="173"/>
      <c r="AE36" s="47" t="s">
        <v>383</v>
      </c>
      <c r="AF36" s="10" t="s">
        <v>763</v>
      </c>
      <c r="AG36" s="56" t="s">
        <v>472</v>
      </c>
      <c r="AH36" s="66" t="s">
        <v>386</v>
      </c>
      <c r="AI36" s="26" t="s">
        <v>154</v>
      </c>
      <c r="AJ36" s="104" t="s">
        <v>273</v>
      </c>
      <c r="AK36" s="105" t="s">
        <v>639</v>
      </c>
      <c r="AL36" s="6"/>
      <c r="AM36" s="144" t="s">
        <v>508</v>
      </c>
      <c r="AN36" s="6"/>
      <c r="AO36" s="6"/>
      <c r="AP36" s="6"/>
      <c r="AQ36" s="6"/>
      <c r="AR36" s="6"/>
      <c r="AT36" s="90" t="s">
        <v>773</v>
      </c>
      <c r="AU36" s="15">
        <f t="shared" si="57"/>
        <v>9999</v>
      </c>
      <c r="AV36" s="15">
        <f t="shared" si="57"/>
        <v>9999</v>
      </c>
      <c r="AW36" s="15">
        <f t="shared" si="57"/>
        <v>9999</v>
      </c>
      <c r="AX36" s="15">
        <f t="shared" si="57"/>
        <v>9999</v>
      </c>
      <c r="AY36" s="15">
        <f t="shared" si="57"/>
        <v>9999</v>
      </c>
      <c r="AZ36" s="15">
        <f t="shared" si="57"/>
        <v>9999</v>
      </c>
      <c r="BA36" s="15">
        <f t="shared" si="57"/>
        <v>9999</v>
      </c>
      <c r="BB36" s="15">
        <f t="shared" si="57"/>
        <v>9999</v>
      </c>
      <c r="BC36" s="15">
        <f t="shared" si="57"/>
        <v>9999</v>
      </c>
      <c r="BD36" s="15">
        <f t="shared" si="57"/>
        <v>9999</v>
      </c>
      <c r="BE36" s="15">
        <f t="shared" si="57"/>
        <v>9999</v>
      </c>
      <c r="BF36" s="15">
        <f t="shared" si="57"/>
        <v>9999</v>
      </c>
      <c r="BG36" s="6"/>
      <c r="BH36" s="56"/>
      <c r="BI36" s="1" t="s">
        <v>455</v>
      </c>
      <c r="BJ36" s="4"/>
      <c r="BK36" s="4"/>
      <c r="BM36" s="1" t="s">
        <v>654</v>
      </c>
      <c r="BR36" s="7"/>
      <c r="BS36" s="4"/>
      <c r="BT36" s="71"/>
      <c r="BU36" s="4"/>
      <c r="BV36" s="4"/>
      <c r="BW36" s="4"/>
      <c r="BX36" s="10"/>
      <c r="BY36" s="4"/>
      <c r="BZ36" s="4"/>
      <c r="CA36" s="4"/>
      <c r="CB36" s="4"/>
      <c r="CC36" s="4"/>
      <c r="CD36" s="4"/>
      <c r="CE36" s="4"/>
      <c r="CF36" s="43"/>
      <c r="CG36" s="43"/>
      <c r="CH36" s="43"/>
      <c r="CI36" s="43"/>
      <c r="CJ36"/>
      <c r="CK36" s="90"/>
      <c r="CL36" s="43"/>
      <c r="CM36" s="43"/>
      <c r="CN36" s="43"/>
      <c r="CO36" s="43"/>
      <c r="CP36" s="43"/>
      <c r="CQ36" s="43"/>
      <c r="CR36" s="157"/>
      <c r="CS36" s="14" t="s">
        <v>774</v>
      </c>
      <c r="CT36" s="157"/>
      <c r="CU36" s="225" t="e">
        <f t="shared" si="66"/>
        <v>#N/A</v>
      </c>
      <c r="CV36" s="70"/>
      <c r="CW36"/>
      <c r="CX36" s="43"/>
      <c r="CY36" s="43"/>
      <c r="CZ36" s="43"/>
      <c r="DA36" s="43"/>
      <c r="DB36" s="43"/>
      <c r="DC36" s="43"/>
      <c r="DD36" s="13" t="s">
        <v>54</v>
      </c>
      <c r="DE36" s="16" t="str">
        <f t="shared" si="3"/>
        <v>Tom.10x14 Tom Tom</v>
      </c>
      <c r="DF36" s="4" t="s">
        <v>775</v>
      </c>
      <c r="DG36" s="69" t="str">
        <f t="shared" si="72"/>
        <v>MLLCLL</v>
      </c>
      <c r="DH36" s="13" t="s">
        <v>78</v>
      </c>
      <c r="DI36" s="13" t="s">
        <v>79</v>
      </c>
      <c r="DJ36" s="13" t="s">
        <v>69</v>
      </c>
      <c r="DM36" s="13"/>
      <c r="DN36" s="13"/>
      <c r="DO36" s="13"/>
      <c r="DP36" s="81" t="s">
        <v>761</v>
      </c>
      <c r="DT36" s="31"/>
      <c r="DZ36" t="s">
        <v>776</v>
      </c>
      <c r="EA36" s="66">
        <f>CT114</f>
        <v>0</v>
      </c>
      <c r="EB36" s="71" t="s">
        <v>144</v>
      </c>
      <c r="EC36" s="13">
        <v>0</v>
      </c>
      <c r="ED36" s="13"/>
      <c r="EE36" s="13"/>
      <c r="EF36" s="16"/>
      <c r="EG36" s="26"/>
      <c r="EH36" s="26"/>
      <c r="EI36" s="24"/>
      <c r="EJ36" s="24"/>
      <c r="EK36" s="24"/>
      <c r="EM36" s="24"/>
      <c r="EN36" s="24"/>
      <c r="EO36" s="24"/>
      <c r="EP36" s="24"/>
      <c r="EQ36" s="24"/>
      <c r="ER36" s="24"/>
      <c r="ES36" s="24"/>
      <c r="ET36" s="24"/>
      <c r="EU36" s="24"/>
      <c r="EV36" s="24"/>
      <c r="EX36" s="26"/>
      <c r="FA36" s="27"/>
      <c r="FB36" s="18"/>
      <c r="FD36" s="69"/>
      <c r="FE36" s="34"/>
      <c r="FN36" s="73">
        <v>36</v>
      </c>
      <c r="FO36" s="13" t="str">
        <f t="shared" si="63"/>
        <v>DblSngl</v>
      </c>
      <c r="FP36" s="7" t="str">
        <f t="shared" si="73"/>
        <v>Double</v>
      </c>
      <c r="FQ36" s="13"/>
      <c r="FR36" s="7" t="str">
        <f>D36</f>
        <v>Double / Single Head</v>
      </c>
      <c r="FS36" t="str">
        <f t="shared" si="74"/>
        <v>Double</v>
      </c>
      <c r="FT36" t="str">
        <f t="shared" si="75"/>
        <v>Change to</v>
      </c>
      <c r="FU36">
        <f t="shared" si="75"/>
        <v>0</v>
      </c>
      <c r="GW36" s="57">
        <f>IF(AND(SUM(GX5:$HI$5)=0,GW5=""), 0,1)</f>
        <v>0</v>
      </c>
      <c r="GX36" s="57">
        <f>IF(AND(SUM(GY5:$HI$5)=0,GX5=""), 0,1)</f>
        <v>0</v>
      </c>
      <c r="GY36" s="57">
        <f>IF(AND(SUM(GZ5:$HI$5)=0,GY5=""), 0,1)</f>
        <v>0</v>
      </c>
      <c r="GZ36" s="57">
        <f>IF(AND(SUM(HA5:$HI$5)=0,GZ5=""), 0,1)</f>
        <v>0</v>
      </c>
      <c r="HA36" s="57">
        <f>IF(AND(SUM(HB5:$HI$5)=0,HA5=""), 0,1)</f>
        <v>0</v>
      </c>
      <c r="HB36" s="57">
        <f>IF(AND(SUM(HC5:$HI$5)=0,HB5=""), 0,1)</f>
        <v>0</v>
      </c>
      <c r="HC36" s="57">
        <f>IF(AND(SUM(HD5:$HI$5)=0,HC5=""), 0,1)</f>
        <v>0</v>
      </c>
      <c r="HD36" s="57">
        <f>IF(AND(SUM(HE5:$HI$5)=0,HD5=""), 0,1)</f>
        <v>0</v>
      </c>
      <c r="HE36" s="57">
        <f>IF(AND(SUM(HF5:$HI$5)=0,HE5=""), 0,1)</f>
        <v>0</v>
      </c>
      <c r="HF36" s="57">
        <f>IF(AND(SUM(HG5:$HI$5)=0,HF5=""), 0,1)</f>
        <v>0</v>
      </c>
      <c r="HG36" s="57">
        <f>IF(AND(SUM(HH5:$HI$5)=0,HG5=""), 0,1)</f>
        <v>0</v>
      </c>
      <c r="HH36" s="57">
        <f>IF(AND(SUM(HI5:$HI$5)=0,HH5=""), 0,1)</f>
        <v>0</v>
      </c>
      <c r="HI36" s="57">
        <f>IF(AND(SUM($HI5:HJ$5)=0,HI5=""), 0,1)</f>
        <v>0</v>
      </c>
      <c r="HJ36" s="15"/>
      <c r="HK36" s="11"/>
    </row>
    <row r="37" spans="1:219" ht="24.6" customHeight="1" thickBot="1" x14ac:dyDescent="0.45">
      <c r="E37" s="142" t="s">
        <v>523</v>
      </c>
      <c r="G37" s="143" t="s">
        <v>524</v>
      </c>
      <c r="L37" s="4"/>
      <c r="M37" s="4"/>
      <c r="N37" s="4"/>
      <c r="O37" s="188"/>
      <c r="R37" s="29"/>
      <c r="T37" s="173"/>
      <c r="AE37" s="47" t="s">
        <v>777</v>
      </c>
      <c r="AF37" s="10" t="s">
        <v>763</v>
      </c>
      <c r="AG37" s="56" t="s">
        <v>492</v>
      </c>
      <c r="AH37" s="66" t="s">
        <v>386</v>
      </c>
      <c r="AI37" s="26" t="s">
        <v>154</v>
      </c>
      <c r="AJ37" s="104" t="s">
        <v>271</v>
      </c>
      <c r="AK37" s="105" t="s">
        <v>639</v>
      </c>
      <c r="AL37" s="6"/>
      <c r="AM37" s="144"/>
      <c r="AN37" s="6"/>
      <c r="AO37" s="6"/>
      <c r="AP37" s="6"/>
      <c r="AQ37" s="6"/>
      <c r="AR37" s="6"/>
      <c r="AT37" s="90" t="s">
        <v>778</v>
      </c>
      <c r="AU37" s="15">
        <f t="shared" ref="AU37:BF52" si="77">IFERROR(INDEX($AT$81:$BA$972,MATCH(CONCATENATE($AT37,".",AU$3),$AT$81:$AT$972,0),7),9999)</f>
        <v>9999</v>
      </c>
      <c r="AV37" s="15">
        <f t="shared" si="77"/>
        <v>9999</v>
      </c>
      <c r="AW37" s="15">
        <f t="shared" si="77"/>
        <v>9999</v>
      </c>
      <c r="AX37" s="15">
        <f t="shared" si="77"/>
        <v>9999</v>
      </c>
      <c r="AY37" s="15">
        <f t="shared" si="77"/>
        <v>9999</v>
      </c>
      <c r="AZ37" s="15">
        <f t="shared" si="77"/>
        <v>9999</v>
      </c>
      <c r="BA37" s="15">
        <f t="shared" si="77"/>
        <v>9999</v>
      </c>
      <c r="BB37" s="15">
        <f t="shared" si="77"/>
        <v>9999</v>
      </c>
      <c r="BC37" s="15">
        <f t="shared" si="77"/>
        <v>9999</v>
      </c>
      <c r="BD37" s="15">
        <f t="shared" si="77"/>
        <v>9999</v>
      </c>
      <c r="BE37" s="15">
        <f t="shared" si="77"/>
        <v>9999</v>
      </c>
      <c r="BF37" s="15">
        <f t="shared" si="77"/>
        <v>9999</v>
      </c>
      <c r="BG37" s="6"/>
      <c r="BH37" s="56"/>
      <c r="BI37" s="1" t="s">
        <v>472</v>
      </c>
      <c r="BJ37" s="4"/>
      <c r="BK37" s="4"/>
      <c r="BM37" s="1" t="s">
        <v>672</v>
      </c>
      <c r="BR37" s="7"/>
      <c r="CJ37"/>
      <c r="CK37" s="90"/>
      <c r="CR37" s="157"/>
      <c r="CS37" s="14" t="s">
        <v>779</v>
      </c>
      <c r="CT37" s="157"/>
      <c r="CU37" s="225" t="e">
        <f t="shared" si="66"/>
        <v>#N/A</v>
      </c>
      <c r="CV37" s="70"/>
      <c r="CW37"/>
      <c r="DD37" s="13" t="s">
        <v>54</v>
      </c>
      <c r="DE37" s="16" t="str">
        <f t="shared" si="3"/>
        <v>Tom.11x12 Tom Tom</v>
      </c>
      <c r="DF37" s="4" t="s">
        <v>780</v>
      </c>
      <c r="DG37" s="69" t="str">
        <f t="shared" si="72"/>
        <v>MLLCLL</v>
      </c>
      <c r="DH37" s="13" t="s">
        <v>78</v>
      </c>
      <c r="DI37" s="13" t="s">
        <v>79</v>
      </c>
      <c r="DJ37" s="13" t="s">
        <v>69</v>
      </c>
      <c r="DM37" s="13"/>
      <c r="DN37" s="13"/>
      <c r="DO37" s="13"/>
      <c r="DP37" s="81" t="s">
        <v>761</v>
      </c>
      <c r="DT37" s="31"/>
      <c r="EA37" s="66"/>
      <c r="EC37" s="13"/>
      <c r="ED37" s="13"/>
      <c r="EE37" s="13"/>
      <c r="EF37" s="16"/>
      <c r="EG37" s="26"/>
      <c r="EH37" s="26"/>
      <c r="EI37" s="24"/>
      <c r="EJ37" s="24"/>
      <c r="EK37" s="24"/>
      <c r="EM37" s="24"/>
      <c r="EN37" s="24"/>
      <c r="EO37" s="24"/>
      <c r="EP37" s="24"/>
      <c r="EQ37" s="24"/>
      <c r="ER37" s="24"/>
      <c r="ES37" s="24"/>
      <c r="ET37" s="24"/>
      <c r="EU37" s="24"/>
      <c r="EV37" s="24"/>
      <c r="EX37" s="26"/>
      <c r="FA37" s="27"/>
      <c r="FB37" s="69" t="s">
        <v>28</v>
      </c>
      <c r="FC37" s="13" t="s">
        <v>76</v>
      </c>
      <c r="FD37" s="13" t="s">
        <v>781</v>
      </c>
      <c r="FE37" s="13" t="s">
        <v>60</v>
      </c>
      <c r="FF37" s="34" t="s">
        <v>665</v>
      </c>
      <c r="FK37" t="s">
        <v>77</v>
      </c>
      <c r="FL37" s="66" t="s">
        <v>782</v>
      </c>
      <c r="FN37" s="73">
        <v>37</v>
      </c>
      <c r="FO37" s="13">
        <f t="shared" si="63"/>
        <v>0</v>
      </c>
      <c r="FP37" s="7">
        <f t="shared" si="73"/>
        <v>0</v>
      </c>
      <c r="FQ37" s="13"/>
      <c r="FR37" s="13"/>
      <c r="FS37" s="191" t="str">
        <f t="shared" si="74"/>
        <v>Standard Options:</v>
      </c>
      <c r="GW37" s="130"/>
      <c r="GX37" s="15"/>
      <c r="GY37" s="15"/>
      <c r="GZ37" s="15"/>
      <c r="HA37" s="15"/>
      <c r="HB37" s="15"/>
      <c r="HC37" s="15"/>
      <c r="HD37" s="15"/>
      <c r="HE37" s="15"/>
      <c r="HF37" s="15"/>
      <c r="HG37" s="15"/>
      <c r="HH37" s="15"/>
      <c r="HI37" s="15"/>
      <c r="HJ37" s="11"/>
      <c r="HK37" s="11"/>
    </row>
    <row r="38" spans="1:219" ht="15" customHeight="1" x14ac:dyDescent="0.3">
      <c r="C38" s="187" t="s">
        <v>783</v>
      </c>
      <c r="D38" s="49" t="s">
        <v>586</v>
      </c>
      <c r="E38" s="13" t="s">
        <v>651</v>
      </c>
      <c r="F38" s="13" t="s">
        <v>545</v>
      </c>
      <c r="G38" s="141"/>
      <c r="L38" s="43"/>
      <c r="M38" s="4"/>
      <c r="N38" s="188"/>
      <c r="O38" s="221" t="str">
        <f>CONCATENATE("LF ",INDEX($AC$2:$AF$7,MATCH($C$2,$AE$2:$AE$7,0),1)," ",INDEX($DI$95:$DI$100,MATCH($CK$1,$DJ$95:$DJ$100,0)))</f>
        <v>LF L8 45261</v>
      </c>
      <c r="P38" s="195">
        <f>IFERROR(INDEX($CW:$DD,MATCH($O38,$CW:$CW,0),MATCH("Retail",$CW$107:$DE$107,0)),0)</f>
        <v>0</v>
      </c>
      <c r="Q38" s="195">
        <f>IFERROR(INDEX($CW:$DK,MATCH($O38,$CW:$CW,0),MATCH($L$1,$CW$105:$DK$105,0)),0)</f>
        <v>0</v>
      </c>
      <c r="R38" s="29"/>
      <c r="T38" s="173"/>
      <c r="AE38" s="47" t="s">
        <v>784</v>
      </c>
      <c r="AF38" s="10" t="s">
        <v>763</v>
      </c>
      <c r="AG38" s="56" t="s">
        <v>509</v>
      </c>
      <c r="AH38" s="66" t="s">
        <v>386</v>
      </c>
      <c r="AI38" s="26" t="s">
        <v>154</v>
      </c>
      <c r="AJ38" s="104" t="s">
        <v>272</v>
      </c>
      <c r="AK38" s="105" t="s">
        <v>639</v>
      </c>
      <c r="AL38" s="6"/>
      <c r="AM38" s="144" t="s">
        <v>571</v>
      </c>
      <c r="AN38" s="6"/>
      <c r="AO38" s="6"/>
      <c r="AP38" s="6"/>
      <c r="AQ38" s="6"/>
      <c r="AR38" s="6"/>
      <c r="AT38" s="90" t="s">
        <v>785</v>
      </c>
      <c r="AU38" s="15">
        <f t="shared" si="77"/>
        <v>9999</v>
      </c>
      <c r="AV38" s="15">
        <f t="shared" si="77"/>
        <v>9999</v>
      </c>
      <c r="AW38" s="15">
        <f t="shared" si="77"/>
        <v>9999</v>
      </c>
      <c r="AX38" s="15">
        <f t="shared" si="77"/>
        <v>9999</v>
      </c>
      <c r="AY38" s="15">
        <f t="shared" si="77"/>
        <v>9999</v>
      </c>
      <c r="AZ38" s="15">
        <f t="shared" si="77"/>
        <v>9999</v>
      </c>
      <c r="BA38" s="15">
        <f t="shared" si="77"/>
        <v>9999</v>
      </c>
      <c r="BB38" s="15">
        <f t="shared" si="77"/>
        <v>9999</v>
      </c>
      <c r="BC38" s="15">
        <f t="shared" si="77"/>
        <v>9999</v>
      </c>
      <c r="BD38" s="15">
        <f t="shared" si="77"/>
        <v>9999</v>
      </c>
      <c r="BE38" s="15">
        <f t="shared" si="77"/>
        <v>9999</v>
      </c>
      <c r="BF38" s="15">
        <f t="shared" si="77"/>
        <v>9999</v>
      </c>
      <c r="BG38" s="6"/>
      <c r="BH38" s="56"/>
      <c r="BI38" s="1" t="s">
        <v>471</v>
      </c>
      <c r="BJ38" s="4"/>
      <c r="BK38" s="4"/>
      <c r="BM38" s="1"/>
      <c r="BR38" s="15" t="s">
        <v>60</v>
      </c>
      <c r="BS38" s="5" t="s">
        <v>786</v>
      </c>
      <c r="BT38" s="4"/>
      <c r="BU38" t="s">
        <v>32</v>
      </c>
      <c r="BV38" s="8" t="s">
        <v>60</v>
      </c>
      <c r="BW38" s="5" t="s">
        <v>787</v>
      </c>
      <c r="BY38" s="4"/>
      <c r="BZ38" s="8" t="s">
        <v>60</v>
      </c>
      <c r="CA38" s="5" t="s">
        <v>788</v>
      </c>
      <c r="CD38" s="8" t="s">
        <v>60</v>
      </c>
      <c r="CE38" s="5" t="s">
        <v>789</v>
      </c>
      <c r="CG38" s="8" t="s">
        <v>60</v>
      </c>
      <c r="CH38" s="5" t="s">
        <v>790</v>
      </c>
      <c r="CJ38"/>
      <c r="CK38" s="90"/>
      <c r="CR38" s="157"/>
      <c r="CS38" s="14" t="s">
        <v>791</v>
      </c>
      <c r="CT38" s="157"/>
      <c r="CU38" s="225" t="e">
        <f t="shared" si="66"/>
        <v>#N/A</v>
      </c>
      <c r="CV38" s="70"/>
      <c r="CW38"/>
      <c r="DD38" s="13" t="s">
        <v>54</v>
      </c>
      <c r="DE38" s="16" t="str">
        <f t="shared" si="3"/>
        <v>Tom.11x13 Tom Tom</v>
      </c>
      <c r="DF38" s="4" t="s">
        <v>792</v>
      </c>
      <c r="DG38" s="69" t="str">
        <f t="shared" si="72"/>
        <v>MLLCLL</v>
      </c>
      <c r="DH38" s="13" t="s">
        <v>78</v>
      </c>
      <c r="DI38" s="13" t="s">
        <v>79</v>
      </c>
      <c r="DJ38" s="13" t="s">
        <v>69</v>
      </c>
      <c r="DM38" s="13"/>
      <c r="DN38" s="13"/>
      <c r="DO38" s="13"/>
      <c r="DP38" s="81" t="s">
        <v>761</v>
      </c>
      <c r="DT38" s="31"/>
      <c r="EA38" s="66"/>
      <c r="EE38" s="13"/>
      <c r="EF38" s="16"/>
      <c r="EG38" s="26"/>
      <c r="EH38" s="26"/>
      <c r="EI38" s="24"/>
      <c r="EJ38" s="24"/>
      <c r="EK38" s="24"/>
      <c r="EM38" s="24"/>
      <c r="EN38" s="24"/>
      <c r="EO38" s="24"/>
      <c r="EP38" s="24"/>
      <c r="EQ38" s="24"/>
      <c r="ER38" s="24"/>
      <c r="ES38" s="24"/>
      <c r="ET38" s="24"/>
      <c r="EU38" s="24"/>
      <c r="EV38" s="24"/>
      <c r="EX38" s="26"/>
      <c r="FA38" s="27"/>
      <c r="FB38" t="s">
        <v>681</v>
      </c>
      <c r="FC38" s="13" t="s">
        <v>361</v>
      </c>
      <c r="FD38" s="13" t="s">
        <v>686</v>
      </c>
      <c r="FE38" s="7" t="str">
        <f t="shared" ref="FE38:FE57" si="78">CONCATENATE(FB38,".",FC38,".",FD38)</f>
        <v>Mini Classic.Big.Double</v>
      </c>
      <c r="FF38" s="207" t="s">
        <v>701</v>
      </c>
      <c r="FG38" s="211" t="s">
        <v>682</v>
      </c>
      <c r="FH38" s="211" t="s">
        <v>717</v>
      </c>
      <c r="FI38" s="211" t="s">
        <v>735</v>
      </c>
      <c r="FJ38" s="212" t="s">
        <v>751</v>
      </c>
      <c r="FK38" s="90" t="s">
        <v>793</v>
      </c>
      <c r="FL38" s="66" t="s">
        <v>682</v>
      </c>
      <c r="FM38" t="str">
        <f>CONCATENATE("Spurs_",FK38)</f>
        <v>Spurs_Spurs_AECFN</v>
      </c>
      <c r="FN38" s="73">
        <v>38</v>
      </c>
      <c r="FO38" s="13">
        <f t="shared" si="63"/>
        <v>0</v>
      </c>
      <c r="FP38" s="7">
        <f t="shared" si="73"/>
        <v>0</v>
      </c>
      <c r="FQ38" s="15" t="str">
        <f>C38</f>
        <v>Floor Tom Details</v>
      </c>
      <c r="FR38" t="str">
        <f>D38</f>
        <v>Tone Control</v>
      </c>
      <c r="FS38" t="str">
        <f t="shared" si="74"/>
        <v>None</v>
      </c>
      <c r="FT38" t="str">
        <f t="shared" ref="FT38:FU42" si="79">F38</f>
        <v>Change to</v>
      </c>
      <c r="FU38">
        <f t="shared" si="79"/>
        <v>0</v>
      </c>
      <c r="GW38" s="7"/>
      <c r="GY38" s="61"/>
    </row>
    <row r="39" spans="1:219" x14ac:dyDescent="0.3">
      <c r="B39" s="113">
        <f>COUNTIF($B$8:$B$20,"Floor")</f>
        <v>0</v>
      </c>
      <c r="C39" s="50"/>
      <c r="D39" s="30" t="s">
        <v>618</v>
      </c>
      <c r="E39" s="13" t="s">
        <v>738</v>
      </c>
      <c r="F39" s="13" t="s">
        <v>545</v>
      </c>
      <c r="G39" s="141"/>
      <c r="L39" s="43"/>
      <c r="M39" s="4"/>
      <c r="N39" s="188"/>
      <c r="O39" s="221" t="str">
        <f>CONCATENATE("LF ",INDEX($AC$2:$AF$7,MATCH($C$2,$AE$2:$AE$7,0),1)," ",INDEX($DI$95:$DI$100,MATCH($CK$1,$DJ$95:$DJ$100,0)))</f>
        <v>LF L8 45261</v>
      </c>
      <c r="P39" s="195">
        <f>IFERROR(INDEX($CW:$DD,MATCH($O39,$CW:$CW,0),MATCH("Retail",$CW$107:$DE$107,0)),0)</f>
        <v>0</v>
      </c>
      <c r="Q39" s="195">
        <f t="shared" ref="Q39:Q42" si="80">IFERROR(INDEX($CW:$DK,MATCH($O39,$CW:$CW,0),MATCH($L$1,$CW$105:$DK$105,0)),0)</f>
        <v>0</v>
      </c>
      <c r="R39" s="29"/>
      <c r="AE39" s="47" t="s">
        <v>794</v>
      </c>
      <c r="AF39" s="10" t="s">
        <v>763</v>
      </c>
      <c r="AG39" s="56" t="s">
        <v>528</v>
      </c>
      <c r="AH39" s="66" t="s">
        <v>386</v>
      </c>
      <c r="AI39" s="26" t="s">
        <v>154</v>
      </c>
      <c r="AJ39" s="104" t="s">
        <v>272</v>
      </c>
      <c r="AK39" s="105" t="s">
        <v>639</v>
      </c>
      <c r="AL39" s="6"/>
      <c r="AM39" s="144"/>
      <c r="AN39" s="6"/>
      <c r="AO39" s="6"/>
      <c r="AP39" s="6"/>
      <c r="AQ39" s="6"/>
      <c r="AR39" s="6"/>
      <c r="AT39" s="90" t="s">
        <v>795</v>
      </c>
      <c r="AU39" s="15">
        <f t="shared" si="77"/>
        <v>9999</v>
      </c>
      <c r="AV39" s="15">
        <f t="shared" si="77"/>
        <v>9999</v>
      </c>
      <c r="AW39" s="15">
        <f t="shared" si="77"/>
        <v>9999</v>
      </c>
      <c r="AX39" s="15">
        <f t="shared" si="77"/>
        <v>9999</v>
      </c>
      <c r="AY39" s="15">
        <f t="shared" si="77"/>
        <v>9999</v>
      </c>
      <c r="AZ39" s="15">
        <f t="shared" si="77"/>
        <v>9999</v>
      </c>
      <c r="BA39" s="15">
        <f t="shared" si="77"/>
        <v>9999</v>
      </c>
      <c r="BB39" s="15">
        <f t="shared" si="77"/>
        <v>9999</v>
      </c>
      <c r="BC39" s="15">
        <f t="shared" si="77"/>
        <v>9999</v>
      </c>
      <c r="BD39" s="15">
        <f t="shared" si="77"/>
        <v>9999</v>
      </c>
      <c r="BE39" s="15">
        <f t="shared" si="77"/>
        <v>9999</v>
      </c>
      <c r="BF39" s="15">
        <f t="shared" si="77"/>
        <v>9999</v>
      </c>
      <c r="BG39" s="6"/>
      <c r="BH39" s="56"/>
      <c r="BI39" s="1" t="s">
        <v>490</v>
      </c>
      <c r="BP39" s="4" t="s">
        <v>796</v>
      </c>
      <c r="BQ39" s="4"/>
      <c r="BR39" s="6" t="str">
        <f t="shared" ref="BR39:BR63" si="81">$BS$1&amp;" "&amp;BS39</f>
        <v xml:space="preserve">Classic Maple 7x6 Tom Tom </v>
      </c>
      <c r="BS39" s="4" t="s">
        <v>796</v>
      </c>
      <c r="BT39" s="71"/>
      <c r="BW39" s="4"/>
      <c r="BY39" s="4"/>
      <c r="CA39" s="4"/>
      <c r="CE39" s="4"/>
      <c r="CI39" s="70"/>
      <c r="CJ39" s="4" t="s">
        <v>796</v>
      </c>
      <c r="CK39" s="90" t="s">
        <v>764</v>
      </c>
      <c r="CL39" s="157"/>
      <c r="CM39" s="157"/>
      <c r="CN39" s="157"/>
      <c r="CO39" s="157"/>
      <c r="CP39" s="157"/>
      <c r="CQ39" s="157"/>
      <c r="CR39" s="157"/>
      <c r="CS39" s="14" t="s">
        <v>797</v>
      </c>
      <c r="CT39" s="157"/>
      <c r="CU39" s="225" t="e">
        <f t="shared" si="66"/>
        <v>#N/A</v>
      </c>
      <c r="CV39" s="70"/>
      <c r="CW39" s="4" t="str">
        <f t="shared" ref="CW39:CW67" si="82">CJ39</f>
        <v xml:space="preserve">7x6 Tom Tom </v>
      </c>
      <c r="CX39" s="93" t="s">
        <v>798</v>
      </c>
      <c r="CY39" s="109" t="e">
        <v>#N/A</v>
      </c>
      <c r="CZ39" s="109" t="e">
        <v>#N/A</v>
      </c>
      <c r="DA39" s="109" t="e">
        <v>#N/A</v>
      </c>
      <c r="DB39" s="109" t="e">
        <v>#N/A</v>
      </c>
      <c r="DD39" s="13" t="s">
        <v>54</v>
      </c>
      <c r="DE39" s="16" t="str">
        <f t="shared" si="3"/>
        <v>Tom.11x14 Tom Tom</v>
      </c>
      <c r="DF39" s="4" t="s">
        <v>799</v>
      </c>
      <c r="DG39" s="69" t="str">
        <f t="shared" si="72"/>
        <v>MLLCLL</v>
      </c>
      <c r="DH39" s="13" t="s">
        <v>78</v>
      </c>
      <c r="DI39" s="13" t="s">
        <v>79</v>
      </c>
      <c r="DJ39" s="13" t="s">
        <v>69</v>
      </c>
      <c r="DM39" s="13"/>
      <c r="DN39" s="13"/>
      <c r="DO39" s="13"/>
      <c r="DP39" s="81" t="s">
        <v>761</v>
      </c>
      <c r="DT39" s="31"/>
      <c r="EE39" s="13"/>
      <c r="EF39" s="16"/>
      <c r="EG39" s="26"/>
      <c r="EH39" s="26"/>
      <c r="EI39" s="24"/>
      <c r="EJ39" s="24"/>
      <c r="EK39" s="24"/>
      <c r="EM39" s="24"/>
      <c r="EN39" s="24"/>
      <c r="EO39" s="24"/>
      <c r="EP39" s="24"/>
      <c r="EQ39" s="24"/>
      <c r="ER39" s="24"/>
      <c r="ES39" s="24"/>
      <c r="ET39" s="24"/>
      <c r="EU39" s="24"/>
      <c r="EV39" s="24"/>
      <c r="EX39" s="26"/>
      <c r="FA39" s="27"/>
      <c r="FB39" t="s">
        <v>700</v>
      </c>
      <c r="FC39" s="13" t="s">
        <v>361</v>
      </c>
      <c r="FD39" s="13" t="s">
        <v>686</v>
      </c>
      <c r="FE39" s="7" t="str">
        <f t="shared" si="78"/>
        <v>Large Classic.Big.Double</v>
      </c>
      <c r="FF39" s="122" t="s">
        <v>701</v>
      </c>
      <c r="FG39" t="s">
        <v>682</v>
      </c>
      <c r="FH39" t="s">
        <v>717</v>
      </c>
      <c r="FI39" t="s">
        <v>735</v>
      </c>
      <c r="FJ39" s="121" t="s">
        <v>751</v>
      </c>
      <c r="FK39" s="90" t="s">
        <v>793</v>
      </c>
      <c r="FL39" s="66" t="s">
        <v>682</v>
      </c>
      <c r="FM39" t="str">
        <f t="shared" ref="FM39:FM42" si="83">CONCATENATE("Spurs_",FK39)</f>
        <v>Spurs_Spurs_AECFN</v>
      </c>
      <c r="FN39" s="73">
        <v>39</v>
      </c>
      <c r="FO39" s="13">
        <f t="shared" si="63"/>
        <v>0</v>
      </c>
      <c r="FP39" s="7">
        <f t="shared" si="73"/>
        <v>0</v>
      </c>
      <c r="FQ39" s="13"/>
      <c r="FR39" t="str">
        <f>D39</f>
        <v>Batter Head</v>
      </c>
      <c r="FS39" t="str">
        <f t="shared" si="74"/>
        <v>Clear Emperor</v>
      </c>
      <c r="FT39" t="str">
        <f t="shared" si="79"/>
        <v>Change to</v>
      </c>
      <c r="FU39">
        <f t="shared" si="79"/>
        <v>0</v>
      </c>
      <c r="GW39" s="7"/>
      <c r="GZ39" s="7"/>
      <c r="HA39" s="7"/>
    </row>
    <row r="40" spans="1:219" x14ac:dyDescent="0.3">
      <c r="C40" s="50"/>
      <c r="D40" s="30" t="s">
        <v>752</v>
      </c>
      <c r="E40" s="13" t="str">
        <f>IF(G42="Single","86'd", "Clear Ambassador")</f>
        <v>Clear Ambassador</v>
      </c>
      <c r="F40" s="13" t="s">
        <v>620</v>
      </c>
      <c r="H40" s="1"/>
      <c r="L40" s="43"/>
      <c r="M40" s="24"/>
      <c r="N40" s="188"/>
      <c r="O40" s="221" t="str">
        <f>CONCATENATE("LF ",INDEX($AC$2:$AF$7,MATCH($C$2,$AE$2:$AE$7,0),1)," ",INDEX($DI$95:$DI$100,MATCH($CK$1,$DJ$95:$DJ$100,0)))</f>
        <v>LF L8 45261</v>
      </c>
      <c r="P40" s="195">
        <f>IFERROR(INDEX($CW:$DD,MATCH($O40,$CW:$CW,0),MATCH("Retail",$CW$107:$DE$107,0)),0)</f>
        <v>0</v>
      </c>
      <c r="Q40" s="195">
        <f t="shared" si="80"/>
        <v>0</v>
      </c>
      <c r="R40" s="29"/>
      <c r="T40" s="173"/>
      <c r="AE40" s="47" t="s">
        <v>800</v>
      </c>
      <c r="AF40" s="10" t="s">
        <v>763</v>
      </c>
      <c r="AG40" s="56" t="s">
        <v>549</v>
      </c>
      <c r="AH40" s="66" t="s">
        <v>386</v>
      </c>
      <c r="AI40" s="26" t="s">
        <v>154</v>
      </c>
      <c r="AJ40" s="104" t="s">
        <v>272</v>
      </c>
      <c r="AK40" s="105" t="s">
        <v>639</v>
      </c>
      <c r="AL40" s="6"/>
      <c r="AM40" s="144"/>
      <c r="AN40" s="6"/>
      <c r="AO40" s="6"/>
      <c r="AP40" s="6"/>
      <c r="AQ40" s="6"/>
      <c r="AR40" s="6"/>
      <c r="AT40" s="239" t="s">
        <v>802</v>
      </c>
      <c r="AU40" s="15">
        <f t="shared" si="77"/>
        <v>9999</v>
      </c>
      <c r="AV40" s="15">
        <f t="shared" si="77"/>
        <v>9999</v>
      </c>
      <c r="AW40" s="15">
        <f t="shared" si="77"/>
        <v>9999</v>
      </c>
      <c r="AX40" s="15">
        <f t="shared" si="77"/>
        <v>9999</v>
      </c>
      <c r="AY40" s="15">
        <f t="shared" si="77"/>
        <v>9999</v>
      </c>
      <c r="AZ40" s="15">
        <f t="shared" si="77"/>
        <v>9999</v>
      </c>
      <c r="BA40" s="15">
        <f t="shared" si="77"/>
        <v>9999</v>
      </c>
      <c r="BB40" s="15">
        <f t="shared" si="77"/>
        <v>9999</v>
      </c>
      <c r="BC40" s="15">
        <f t="shared" si="77"/>
        <v>9999</v>
      </c>
      <c r="BD40" s="15">
        <f t="shared" si="77"/>
        <v>9999</v>
      </c>
      <c r="BE40" s="15">
        <f t="shared" si="77"/>
        <v>9999</v>
      </c>
      <c r="BF40" s="15">
        <f t="shared" si="77"/>
        <v>9999</v>
      </c>
      <c r="BG40" s="6"/>
      <c r="BH40" s="56"/>
      <c r="BI40" s="1" t="s">
        <v>508</v>
      </c>
      <c r="BJ40" s="11" t="s">
        <v>1314</v>
      </c>
      <c r="BL40" s="2"/>
      <c r="BP40" s="4" t="s">
        <v>803</v>
      </c>
      <c r="BQ40" s="4"/>
      <c r="BR40" s="6" t="str">
        <f t="shared" si="81"/>
        <v>Classic Maple 8x6 Tom Tom</v>
      </c>
      <c r="BS40" s="4" t="s">
        <v>803</v>
      </c>
      <c r="BT40" s="71"/>
      <c r="BW40" s="4"/>
      <c r="BY40" s="4"/>
      <c r="CA40" s="4"/>
      <c r="CE40" s="4"/>
      <c r="CI40" s="70"/>
      <c r="CJ40" s="4" t="s">
        <v>803</v>
      </c>
      <c r="CK40" s="90" t="s">
        <v>773</v>
      </c>
      <c r="CL40" s="157"/>
      <c r="CM40" s="157"/>
      <c r="CN40" s="157"/>
      <c r="CO40" s="157"/>
      <c r="CP40" s="157"/>
      <c r="CQ40" s="157"/>
      <c r="CR40" s="157"/>
      <c r="CS40" s="14" t="s">
        <v>804</v>
      </c>
      <c r="CT40" s="157"/>
      <c r="CU40" s="225" t="e">
        <f t="shared" si="66"/>
        <v>#N/A</v>
      </c>
      <c r="CV40" s="70"/>
      <c r="CW40" s="4" t="str">
        <f t="shared" si="82"/>
        <v>8x6 Tom Tom</v>
      </c>
      <c r="CX40" s="93" t="s">
        <v>805</v>
      </c>
      <c r="CY40" s="109" t="e">
        <v>#N/A</v>
      </c>
      <c r="CZ40" s="109" t="e">
        <v>#N/A</v>
      </c>
      <c r="DA40" s="109" t="e">
        <v>#N/A</v>
      </c>
      <c r="DB40" s="109" t="e">
        <v>#N/A</v>
      </c>
      <c r="DD40" s="13" t="s">
        <v>54</v>
      </c>
      <c r="DE40" s="16" t="str">
        <f t="shared" si="3"/>
        <v>Tom.12x13 Tom Tom</v>
      </c>
      <c r="DF40" s="4" t="s">
        <v>806</v>
      </c>
      <c r="DG40" s="69" t="str">
        <f t="shared" si="72"/>
        <v>MLLCLL</v>
      </c>
      <c r="DH40" s="13" t="s">
        <v>78</v>
      </c>
      <c r="DI40" s="13" t="s">
        <v>79</v>
      </c>
      <c r="DJ40" s="13" t="s">
        <v>69</v>
      </c>
      <c r="DM40" s="13"/>
      <c r="DN40" s="13"/>
      <c r="DO40" s="13"/>
      <c r="DP40" s="81" t="s">
        <v>761</v>
      </c>
      <c r="DT40" s="31"/>
      <c r="EE40" s="13"/>
      <c r="EF40" s="16"/>
      <c r="EG40" s="26"/>
      <c r="EH40" s="26"/>
      <c r="EI40" s="24"/>
      <c r="EJ40" s="24"/>
      <c r="EK40" s="24"/>
      <c r="EM40" s="24"/>
      <c r="EP40" s="24"/>
      <c r="EQ40" s="24"/>
      <c r="ER40" s="24"/>
      <c r="ES40" s="24"/>
      <c r="ET40" s="24"/>
      <c r="EU40" s="24"/>
      <c r="EV40" s="24"/>
      <c r="EW40" s="24"/>
      <c r="EX40" s="26"/>
      <c r="FA40" s="27"/>
      <c r="FB40" t="s">
        <v>716</v>
      </c>
      <c r="FC40" s="13" t="s">
        <v>361</v>
      </c>
      <c r="FD40" s="13" t="s">
        <v>686</v>
      </c>
      <c r="FE40" s="7" t="str">
        <f t="shared" si="78"/>
        <v>Mach Lugs.Big.Double</v>
      </c>
      <c r="FF40" s="122"/>
      <c r="FG40" t="s">
        <v>682</v>
      </c>
      <c r="FH40" t="s">
        <v>717</v>
      </c>
      <c r="FI40" t="s">
        <v>735</v>
      </c>
      <c r="FJ40" s="121" t="s">
        <v>751</v>
      </c>
      <c r="FK40" s="90" t="s">
        <v>807</v>
      </c>
      <c r="FL40" s="66" t="s">
        <v>682</v>
      </c>
      <c r="FM40" t="str">
        <f t="shared" si="83"/>
        <v>Spurs_Spurs_ECFN</v>
      </c>
      <c r="FN40" s="73">
        <v>40</v>
      </c>
      <c r="FO40" s="13">
        <f t="shared" si="63"/>
        <v>0</v>
      </c>
      <c r="FP40" s="7">
        <f t="shared" si="73"/>
        <v>0</v>
      </c>
      <c r="FQ40" s="13"/>
      <c r="FR40" t="str">
        <f>D40</f>
        <v>Bottom Head</v>
      </c>
      <c r="FS40" t="str">
        <f t="shared" si="74"/>
        <v>Clear Ambassador</v>
      </c>
      <c r="FT40" t="str">
        <f t="shared" si="79"/>
        <v>No Option</v>
      </c>
      <c r="FU40">
        <f t="shared" si="79"/>
        <v>0</v>
      </c>
      <c r="GW40" s="7"/>
      <c r="GZ40" s="7"/>
      <c r="HA40" s="7"/>
    </row>
    <row r="41" spans="1:219" x14ac:dyDescent="0.3">
      <c r="C41" s="50"/>
      <c r="D41" s="30" t="s">
        <v>670</v>
      </c>
      <c r="E41" s="13" t="str">
        <f>IFERROR(INDEX($EU$5:$EW$9,MATCH($C$2,$EU$5:$EU$9,0),3),"")</f>
        <v>Single 45</v>
      </c>
      <c r="F41" s="13" t="str">
        <f>IF($C$2&lt;&gt;"Classic Maple","No Option","Change to")</f>
        <v>Change to</v>
      </c>
      <c r="G41" s="115"/>
      <c r="H41" s="130" t="str">
        <f ca="1">IF($G$41="","",IF(ISERROR(MATCH($G$41,INDIRECT(B29),0))=FALSE,"","Invalid Selection"))</f>
        <v/>
      </c>
      <c r="L41" s="43"/>
      <c r="M41" s="24"/>
      <c r="N41" s="188"/>
      <c r="O41" s="221" t="str">
        <f>CONCATENATE("LF ",INDEX($AC$2:$AF$7,MATCH($C$2,$AE$2:$AE$7,0),1)," ",INDEX($DI$95:$DI$100,MATCH($CK$1,$DJ$95:$DJ$100,0)))</f>
        <v>LF L8 45261</v>
      </c>
      <c r="P41" s="195">
        <f>IFERROR(INDEX($CW:$DD,MATCH($O41,$CW:$CW,0),MATCH("Retail",$CW$107:$DE$107,0)),0)</f>
        <v>0</v>
      </c>
      <c r="Q41" s="195">
        <f t="shared" si="80"/>
        <v>0</v>
      </c>
      <c r="R41" s="29"/>
      <c r="T41" s="173"/>
      <c r="AE41" s="47" t="s">
        <v>326</v>
      </c>
      <c r="AF41" s="10" t="s">
        <v>808</v>
      </c>
      <c r="AG41" s="56" t="s">
        <v>572</v>
      </c>
      <c r="AH41" s="66" t="s">
        <v>386</v>
      </c>
      <c r="AI41" s="26" t="s">
        <v>154</v>
      </c>
      <c r="AJ41" s="104" t="s">
        <v>273</v>
      </c>
      <c r="AK41" s="105" t="s">
        <v>639</v>
      </c>
      <c r="AL41" s="6"/>
      <c r="AM41" s="144"/>
      <c r="AN41" s="6"/>
      <c r="AO41" s="6"/>
      <c r="AP41" s="6"/>
      <c r="AQ41" s="6"/>
      <c r="AR41" s="6"/>
      <c r="AT41" s="90" t="s">
        <v>810</v>
      </c>
      <c r="AU41" s="15">
        <f t="shared" si="77"/>
        <v>9999</v>
      </c>
      <c r="AV41" s="15">
        <f t="shared" si="77"/>
        <v>9999</v>
      </c>
      <c r="AW41" s="15">
        <f t="shared" si="77"/>
        <v>9999</v>
      </c>
      <c r="AX41" s="15">
        <f t="shared" si="77"/>
        <v>9999</v>
      </c>
      <c r="AY41" s="15">
        <f t="shared" si="77"/>
        <v>9999</v>
      </c>
      <c r="AZ41" s="15">
        <f t="shared" si="77"/>
        <v>9999</v>
      </c>
      <c r="BA41" s="15">
        <f t="shared" si="77"/>
        <v>9999</v>
      </c>
      <c r="BB41" s="15">
        <f t="shared" si="77"/>
        <v>9999</v>
      </c>
      <c r="BC41" s="15">
        <f t="shared" si="77"/>
        <v>9999</v>
      </c>
      <c r="BD41" s="15">
        <f t="shared" si="77"/>
        <v>9999</v>
      </c>
      <c r="BE41" s="15">
        <f t="shared" si="77"/>
        <v>9999</v>
      </c>
      <c r="BF41" s="15">
        <f t="shared" si="77"/>
        <v>9999</v>
      </c>
      <c r="BG41" s="6"/>
      <c r="BH41" s="56"/>
      <c r="BI41" s="1" t="s">
        <v>492</v>
      </c>
      <c r="BJ41" s="11" t="s">
        <v>1315</v>
      </c>
      <c r="BM41" s="15"/>
      <c r="BP41" s="4" t="s">
        <v>811</v>
      </c>
      <c r="BQ41" s="4"/>
      <c r="BR41" s="6" t="str">
        <f t="shared" si="81"/>
        <v>Classic Maple 7x8 Tom Tom</v>
      </c>
      <c r="BS41" s="4" t="s">
        <v>811</v>
      </c>
      <c r="BT41" s="71"/>
      <c r="BW41" s="4"/>
      <c r="CA41" s="4"/>
      <c r="CE41" s="4"/>
      <c r="CG41" s="23" t="s">
        <v>778</v>
      </c>
      <c r="CH41" s="4" t="s">
        <v>811</v>
      </c>
      <c r="CI41" s="70"/>
      <c r="CJ41" s="4" t="s">
        <v>811</v>
      </c>
      <c r="CK41" s="90" t="s">
        <v>778</v>
      </c>
      <c r="CL41" s="157"/>
      <c r="CM41" s="157"/>
      <c r="CN41" s="157"/>
      <c r="CO41" s="157"/>
      <c r="CP41" s="157"/>
      <c r="CQ41" s="157"/>
      <c r="CR41" s="157"/>
      <c r="CS41" s="14" t="s">
        <v>812</v>
      </c>
      <c r="CT41" s="157"/>
      <c r="CU41" s="225" t="e">
        <f t="shared" si="66"/>
        <v>#N/A</v>
      </c>
      <c r="CV41" s="70"/>
      <c r="CW41" s="4" t="str">
        <f t="shared" si="82"/>
        <v>7x8 Tom Tom</v>
      </c>
      <c r="CX41" s="93" t="s">
        <v>820</v>
      </c>
      <c r="CY41" s="109" t="e">
        <v>#N/A</v>
      </c>
      <c r="CZ41" s="109" t="e">
        <v>#N/A</v>
      </c>
      <c r="DA41" s="109" t="e">
        <v>#N/A</v>
      </c>
      <c r="DB41" s="93" t="s">
        <v>814</v>
      </c>
      <c r="DD41" s="13" t="s">
        <v>54</v>
      </c>
      <c r="DE41" s="16" t="str">
        <f t="shared" si="3"/>
        <v>Tom.12x14 Tom Tom</v>
      </c>
      <c r="DF41" s="4" t="s">
        <v>815</v>
      </c>
      <c r="DG41" s="69" t="str">
        <f t="shared" si="72"/>
        <v>MLLCLL</v>
      </c>
      <c r="DH41" s="13" t="s">
        <v>78</v>
      </c>
      <c r="DI41" s="13" t="s">
        <v>79</v>
      </c>
      <c r="DJ41" s="13" t="s">
        <v>69</v>
      </c>
      <c r="DM41" s="13"/>
      <c r="DN41" s="13"/>
      <c r="DO41" s="13"/>
      <c r="DP41" s="81" t="s">
        <v>761</v>
      </c>
      <c r="DT41" s="31"/>
      <c r="DY41" s="11" t="s">
        <v>816</v>
      </c>
      <c r="EE41" s="13"/>
      <c r="EF41" s="16"/>
      <c r="EG41" s="26"/>
      <c r="EH41" s="26"/>
      <c r="EI41" s="24"/>
      <c r="EJ41" s="24"/>
      <c r="EK41" s="24"/>
      <c r="EM41" s="24"/>
      <c r="EN41" s="24"/>
      <c r="EO41" s="24"/>
      <c r="EP41" s="24"/>
      <c r="EQ41" s="24"/>
      <c r="ER41" s="24"/>
      <c r="ES41" s="24"/>
      <c r="ET41" s="24"/>
      <c r="EU41" s="24"/>
      <c r="EV41" s="24"/>
      <c r="EX41" s="26"/>
      <c r="FA41" s="27"/>
      <c r="FB41" t="s">
        <v>734</v>
      </c>
      <c r="FC41" s="13" t="s">
        <v>361</v>
      </c>
      <c r="FD41" s="13" t="s">
        <v>686</v>
      </c>
      <c r="FE41" s="7" t="str">
        <f t="shared" si="78"/>
        <v>Large Twin.Big.Double</v>
      </c>
      <c r="FF41" s="122"/>
      <c r="FG41" s="13"/>
      <c r="FH41" s="13"/>
      <c r="FI41" t="s">
        <v>735</v>
      </c>
      <c r="FJ41" s="121" t="s">
        <v>751</v>
      </c>
      <c r="FK41" s="90" t="s">
        <v>817</v>
      </c>
      <c r="FL41" s="66" t="s">
        <v>735</v>
      </c>
      <c r="FM41" t="str">
        <f t="shared" si="83"/>
        <v>Spurs_Spurs_FN</v>
      </c>
      <c r="FN41" s="73">
        <v>41</v>
      </c>
      <c r="FO41" s="13">
        <f t="shared" si="63"/>
        <v>0</v>
      </c>
      <c r="FP41" s="7">
        <f t="shared" si="73"/>
        <v>0</v>
      </c>
      <c r="FQ41" s="13"/>
      <c r="FR41" t="str">
        <f>D41</f>
        <v>Bearing Edge</v>
      </c>
      <c r="FS41" t="str">
        <f t="shared" si="74"/>
        <v>Single 45</v>
      </c>
      <c r="FT41" t="str">
        <f t="shared" si="79"/>
        <v>Change to</v>
      </c>
      <c r="FU41">
        <f t="shared" si="79"/>
        <v>0</v>
      </c>
      <c r="GW41" s="215"/>
    </row>
    <row r="42" spans="1:219" ht="15" thickBot="1" x14ac:dyDescent="0.35">
      <c r="A42" s="29" t="str">
        <f>IF(GF23=1,"Double","DblSngl")</f>
        <v>DblSngl</v>
      </c>
      <c r="B42" s="29" t="str">
        <f>IF(G42="Single","Single","Double")</f>
        <v>Double</v>
      </c>
      <c r="C42" s="51"/>
      <c r="D42" s="97" t="s">
        <v>685</v>
      </c>
      <c r="E42" s="13" t="s">
        <v>686</v>
      </c>
      <c r="F42" s="13" t="str">
        <f>IF(OR($C$2&lt;&gt;"Classic Maple",GF23=1),"No Option","Change to")</f>
        <v>Change to</v>
      </c>
      <c r="G42" s="115"/>
      <c r="H42" s="130" t="str">
        <f ca="1">IF($G$42="","",IF(ISERROR(MATCH($G$42,INDIRECT(A42),0))=FALSE,"","Invalid Selection"))</f>
        <v/>
      </c>
      <c r="J42" s="1"/>
      <c r="L42" s="43"/>
      <c r="M42" s="24"/>
      <c r="N42" s="188"/>
      <c r="O42" s="221" t="str">
        <f>CONCATENATE("LF ",INDEX($AC$2:$AF$7,MATCH($C$2,$AE$2:$AE$7,0),1)," ",INDEX($DI$95:$DI$100,MATCH($CK$1,$DJ$95:$DJ$100,0)))</f>
        <v>LF L8 45261</v>
      </c>
      <c r="P42" s="195">
        <f>IFERROR(INDEX($CW:$DD,MATCH($O42,$CW:$CW,0),MATCH("Retail",$CW$107:$DE$107,0)),0)</f>
        <v>0</v>
      </c>
      <c r="Q42" s="195">
        <f t="shared" si="80"/>
        <v>0</v>
      </c>
      <c r="R42" s="29"/>
      <c r="AE42" s="47" t="s">
        <v>307</v>
      </c>
      <c r="AF42" s="10" t="s">
        <v>808</v>
      </c>
      <c r="AG42" s="56" t="s">
        <v>131</v>
      </c>
      <c r="AH42" s="66" t="s">
        <v>987</v>
      </c>
      <c r="AI42" s="26" t="s">
        <v>154</v>
      </c>
      <c r="AJ42" s="104" t="s">
        <v>270</v>
      </c>
      <c r="AK42" s="105" t="s">
        <v>639</v>
      </c>
      <c r="AL42" s="6"/>
      <c r="AM42" s="144" t="s">
        <v>809</v>
      </c>
      <c r="AN42" s="6"/>
      <c r="AO42" s="6"/>
      <c r="AP42" s="6"/>
      <c r="AQ42" s="6"/>
      <c r="AR42" s="6"/>
      <c r="AT42" s="90" t="s">
        <v>818</v>
      </c>
      <c r="AU42" s="15">
        <f t="shared" si="77"/>
        <v>9999</v>
      </c>
      <c r="AV42" s="15">
        <f t="shared" si="77"/>
        <v>9999</v>
      </c>
      <c r="AW42" s="15">
        <f t="shared" si="77"/>
        <v>9999</v>
      </c>
      <c r="AX42" s="15">
        <f t="shared" si="77"/>
        <v>9999</v>
      </c>
      <c r="AY42" s="15">
        <f t="shared" si="77"/>
        <v>9999</v>
      </c>
      <c r="AZ42" s="15">
        <f t="shared" si="77"/>
        <v>9999</v>
      </c>
      <c r="BA42" s="15">
        <f t="shared" si="77"/>
        <v>9999</v>
      </c>
      <c r="BB42" s="15">
        <f t="shared" si="77"/>
        <v>9999</v>
      </c>
      <c r="BC42" s="15">
        <f t="shared" si="77"/>
        <v>9999</v>
      </c>
      <c r="BD42" s="15">
        <f t="shared" si="77"/>
        <v>9999</v>
      </c>
      <c r="BE42" s="15">
        <f t="shared" si="77"/>
        <v>9999</v>
      </c>
      <c r="BF42" s="15">
        <f t="shared" si="77"/>
        <v>9999</v>
      </c>
      <c r="BG42" s="6"/>
      <c r="BH42" s="56"/>
      <c r="BI42" s="1" t="s">
        <v>509</v>
      </c>
      <c r="BJ42" s="11" t="s">
        <v>1316</v>
      </c>
      <c r="BM42" s="1"/>
      <c r="BP42" s="4" t="s">
        <v>819</v>
      </c>
      <c r="BQ42" s="4"/>
      <c r="BR42" s="6" t="str">
        <f t="shared" si="81"/>
        <v>Classic Maple 8x8 Tom Tom</v>
      </c>
      <c r="BS42" s="4" t="s">
        <v>819</v>
      </c>
      <c r="BT42" s="71"/>
      <c r="BV42" s="8"/>
      <c r="BW42" s="4"/>
      <c r="BY42" s="4"/>
      <c r="BZ42" s="8"/>
      <c r="CA42" s="4"/>
      <c r="CD42" s="8"/>
      <c r="CE42" s="4"/>
      <c r="CG42" s="23" t="s">
        <v>785</v>
      </c>
      <c r="CH42" s="4" t="s">
        <v>819</v>
      </c>
      <c r="CI42" s="70"/>
      <c r="CJ42" s="4" t="s">
        <v>819</v>
      </c>
      <c r="CK42" s="90" t="s">
        <v>785</v>
      </c>
      <c r="CL42" s="157"/>
      <c r="CM42" s="157"/>
      <c r="CN42" s="157"/>
      <c r="CO42" s="157"/>
      <c r="CP42" s="157"/>
      <c r="CQ42" s="157"/>
      <c r="CR42" s="157"/>
      <c r="CT42" s="157"/>
      <c r="CU42" s="157"/>
      <c r="CV42" s="157"/>
      <c r="CW42" s="4" t="str">
        <f t="shared" si="82"/>
        <v>8x8 Tom Tom</v>
      </c>
      <c r="CX42" s="93" t="s">
        <v>813</v>
      </c>
      <c r="CY42" s="109" t="e">
        <v>#N/A</v>
      </c>
      <c r="CZ42" s="109" t="e">
        <v>#N/A</v>
      </c>
      <c r="DA42" s="109" t="e">
        <v>#N/A</v>
      </c>
      <c r="DB42" s="93" t="s">
        <v>821</v>
      </c>
      <c r="DD42" s="13" t="s">
        <v>54</v>
      </c>
      <c r="DE42" s="16" t="str">
        <f t="shared" si="3"/>
        <v>Tom.12x15 Tom Tom</v>
      </c>
      <c r="DF42" s="4" t="s">
        <v>822</v>
      </c>
      <c r="DG42" s="69" t="str">
        <f t="shared" si="72"/>
        <v>MLLCLL</v>
      </c>
      <c r="DH42" s="13" t="s">
        <v>78</v>
      </c>
      <c r="DI42" s="13" t="s">
        <v>79</v>
      </c>
      <c r="DJ42" s="13" t="s">
        <v>69</v>
      </c>
      <c r="DM42" s="13"/>
      <c r="DN42" s="13"/>
      <c r="DO42" s="13"/>
      <c r="DP42" s="81" t="s">
        <v>823</v>
      </c>
      <c r="DT42" s="31"/>
      <c r="DW42" s="4"/>
      <c r="DX42" s="4"/>
      <c r="DY42" s="4"/>
      <c r="DZ42" t="s">
        <v>824</v>
      </c>
      <c r="EE42" s="13"/>
      <c r="EF42" s="16"/>
      <c r="EG42" s="26"/>
      <c r="EH42" s="26"/>
      <c r="EI42" s="24"/>
      <c r="EJ42" s="24"/>
      <c r="EK42" s="24"/>
      <c r="EM42" s="24"/>
      <c r="EN42" s="24"/>
      <c r="EO42" s="24"/>
      <c r="EP42" s="24"/>
      <c r="EQ42" s="24"/>
      <c r="ER42" s="24"/>
      <c r="ES42" s="24"/>
      <c r="ET42" s="24"/>
      <c r="EU42" s="24"/>
      <c r="EV42" s="24"/>
      <c r="EX42" s="26"/>
      <c r="FA42" s="27"/>
      <c r="FB42" t="s">
        <v>750</v>
      </c>
      <c r="FC42" s="13" t="s">
        <v>361</v>
      </c>
      <c r="FD42" s="13" t="s">
        <v>686</v>
      </c>
      <c r="FE42" s="7" t="str">
        <f t="shared" si="78"/>
        <v>Large Imperial.Big.Double</v>
      </c>
      <c r="FF42" s="208"/>
      <c r="FG42" s="13"/>
      <c r="FH42" s="13"/>
      <c r="FI42" t="s">
        <v>735</v>
      </c>
      <c r="FJ42" s="121" t="s">
        <v>751</v>
      </c>
      <c r="FK42" s="90" t="s">
        <v>817</v>
      </c>
      <c r="FL42" s="66" t="s">
        <v>735</v>
      </c>
      <c r="FM42" t="str">
        <f t="shared" si="83"/>
        <v>Spurs_Spurs_FN</v>
      </c>
      <c r="FN42" s="73">
        <v>42</v>
      </c>
      <c r="FO42" s="13" t="str">
        <f t="shared" si="63"/>
        <v>DblSngl</v>
      </c>
      <c r="FP42" s="7" t="str">
        <f t="shared" si="73"/>
        <v>Double</v>
      </c>
      <c r="FQ42" s="13"/>
      <c r="FR42" t="str">
        <f>D42</f>
        <v>Double / Single Head</v>
      </c>
      <c r="FS42" t="str">
        <f t="shared" si="74"/>
        <v>Double</v>
      </c>
      <c r="FT42" t="str">
        <f t="shared" si="79"/>
        <v>Change to</v>
      </c>
      <c r="FU42">
        <f t="shared" si="79"/>
        <v>0</v>
      </c>
      <c r="GW42" s="7"/>
      <c r="GY42" s="61"/>
    </row>
    <row r="43" spans="1:219" ht="23.4" customHeight="1" thickBot="1" x14ac:dyDescent="0.45">
      <c r="A43" s="29"/>
      <c r="B43" s="29"/>
      <c r="D43" s="30"/>
      <c r="E43" s="142" t="s">
        <v>523</v>
      </c>
      <c r="G43" s="143" t="s">
        <v>524</v>
      </c>
      <c r="J43" s="1"/>
      <c r="K43" s="4"/>
      <c r="L43" s="43"/>
      <c r="M43" s="24"/>
      <c r="N43" s="4"/>
      <c r="R43" s="29"/>
      <c r="T43" s="173"/>
      <c r="AE43" s="47" t="s">
        <v>825</v>
      </c>
      <c r="AF43" s="10" t="s">
        <v>808</v>
      </c>
      <c r="AG43" s="56" t="s">
        <v>185</v>
      </c>
      <c r="AH43" s="66" t="s">
        <v>987</v>
      </c>
      <c r="AI43" s="26" t="s">
        <v>154</v>
      </c>
      <c r="AJ43" s="104" t="s">
        <v>270</v>
      </c>
      <c r="AK43" s="105" t="s">
        <v>639</v>
      </c>
      <c r="AL43" s="6"/>
      <c r="AM43" s="6"/>
      <c r="AN43" s="6"/>
      <c r="AO43" s="6"/>
      <c r="AP43" s="6"/>
      <c r="AQ43" s="6"/>
      <c r="AR43" s="6"/>
      <c r="AT43" s="90" t="s">
        <v>826</v>
      </c>
      <c r="AU43" s="15">
        <f t="shared" si="77"/>
        <v>9999</v>
      </c>
      <c r="AV43" s="15">
        <f t="shared" si="77"/>
        <v>9999</v>
      </c>
      <c r="AW43" s="15">
        <f t="shared" si="77"/>
        <v>9999</v>
      </c>
      <c r="AX43" s="15">
        <f t="shared" si="77"/>
        <v>9999</v>
      </c>
      <c r="AY43" s="15">
        <f t="shared" si="77"/>
        <v>9999</v>
      </c>
      <c r="AZ43" s="15">
        <f t="shared" si="77"/>
        <v>9999</v>
      </c>
      <c r="BA43" s="15">
        <f t="shared" si="77"/>
        <v>9999</v>
      </c>
      <c r="BB43" s="15">
        <f t="shared" si="77"/>
        <v>9999</v>
      </c>
      <c r="BC43" s="15">
        <f t="shared" si="77"/>
        <v>9999</v>
      </c>
      <c r="BD43" s="15">
        <f t="shared" si="77"/>
        <v>9999</v>
      </c>
      <c r="BE43" s="15">
        <f t="shared" si="77"/>
        <v>9999</v>
      </c>
      <c r="BF43" s="15">
        <f t="shared" si="77"/>
        <v>9999</v>
      </c>
      <c r="BG43" s="6"/>
      <c r="BH43" s="56"/>
      <c r="BI43" s="1" t="s">
        <v>528</v>
      </c>
      <c r="BM43" s="1"/>
      <c r="BP43" s="4" t="s">
        <v>827</v>
      </c>
      <c r="BQ43" s="4"/>
      <c r="BR43" s="6" t="str">
        <f t="shared" si="81"/>
        <v>Classic Maple 7x10 Tom Tom</v>
      </c>
      <c r="BS43" s="4" t="s">
        <v>827</v>
      </c>
      <c r="BT43" s="71"/>
      <c r="BV43" s="6" t="str">
        <f>BW$1&amp;" "&amp;BW43</f>
        <v>Legacy Maple 7x10 Tom Tom</v>
      </c>
      <c r="BW43" s="4" t="s">
        <v>827</v>
      </c>
      <c r="BX43" s="67"/>
      <c r="BZ43" s="6" t="str">
        <f>CA$1&amp;" "&amp;CA43</f>
        <v>Legacy Mahogany 7x10 Tom Tom</v>
      </c>
      <c r="CA43" s="4" t="s">
        <v>827</v>
      </c>
      <c r="CB43" s="67"/>
      <c r="CD43" s="6" t="str">
        <f>CE$1&amp;" "&amp;CE43</f>
        <v>Legacy Exotic 7x10 Tom Tom</v>
      </c>
      <c r="CE43" s="4" t="s">
        <v>827</v>
      </c>
      <c r="CF43" s="70"/>
      <c r="CG43" s="23" t="s">
        <v>795</v>
      </c>
      <c r="CH43" s="4" t="s">
        <v>827</v>
      </c>
      <c r="CI43" s="70"/>
      <c r="CJ43" s="4" t="s">
        <v>827</v>
      </c>
      <c r="CK43" s="90" t="s">
        <v>795</v>
      </c>
      <c r="CL43" s="157"/>
      <c r="CM43" s="157"/>
      <c r="CN43" s="157"/>
      <c r="CO43" s="157"/>
      <c r="CP43" s="157"/>
      <c r="CQ43" s="157"/>
      <c r="CR43" s="157"/>
      <c r="CS43" s="14" t="s">
        <v>828</v>
      </c>
      <c r="CT43" s="157"/>
      <c r="CU43" s="225" t="e">
        <f t="shared" si="66"/>
        <v>#N/A</v>
      </c>
      <c r="CV43" s="70"/>
      <c r="CW43" s="4" t="str">
        <f t="shared" si="82"/>
        <v>7x10 Tom Tom</v>
      </c>
      <c r="CX43" s="93" t="s">
        <v>829</v>
      </c>
      <c r="CY43" s="93" t="s">
        <v>830</v>
      </c>
      <c r="CZ43" s="93" t="s">
        <v>831</v>
      </c>
      <c r="DA43" s="93" t="s">
        <v>832</v>
      </c>
      <c r="DB43" s="93" t="s">
        <v>833</v>
      </c>
      <c r="DC43" s="70"/>
      <c r="DD43" s="13" t="s">
        <v>54</v>
      </c>
      <c r="DE43" s="16" t="str">
        <f t="shared" si="3"/>
        <v>Tom.13x14 Tom Tom</v>
      </c>
      <c r="DF43" s="4" t="s">
        <v>834</v>
      </c>
      <c r="DG43" s="69" t="str">
        <f t="shared" si="72"/>
        <v>MLLCLL</v>
      </c>
      <c r="DH43" s="13" t="s">
        <v>78</v>
      </c>
      <c r="DI43" s="13" t="s">
        <v>79</v>
      </c>
      <c r="DJ43" s="13" t="s">
        <v>69</v>
      </c>
      <c r="DM43" s="13"/>
      <c r="DN43" s="13"/>
      <c r="DO43" s="13"/>
      <c r="DP43" s="81" t="s">
        <v>761</v>
      </c>
      <c r="DT43" s="31"/>
      <c r="DU43" s="54"/>
      <c r="DV43" s="54"/>
      <c r="DW43" s="55" t="s">
        <v>328</v>
      </c>
      <c r="DX43" s="4" t="s">
        <v>835</v>
      </c>
      <c r="DY43" s="4" t="s">
        <v>749</v>
      </c>
      <c r="DZ43" s="4" t="s">
        <v>776</v>
      </c>
      <c r="EA43" s="4" t="s">
        <v>1347</v>
      </c>
      <c r="EE43" s="13"/>
      <c r="EF43" s="16"/>
      <c r="EG43" s="26"/>
      <c r="EH43" s="26"/>
      <c r="EI43" s="24"/>
      <c r="EJ43" s="24"/>
      <c r="EK43" s="24"/>
      <c r="EN43" s="24"/>
      <c r="EQ43" s="24"/>
      <c r="ER43" s="24"/>
      <c r="ES43" s="24"/>
      <c r="ET43" s="24"/>
      <c r="EU43" s="24"/>
      <c r="EV43" s="24"/>
      <c r="EX43" s="26"/>
      <c r="FA43" s="27"/>
      <c r="FB43" t="s">
        <v>681</v>
      </c>
      <c r="FC43" s="13" t="s">
        <v>140</v>
      </c>
      <c r="FD43" s="13" t="s">
        <v>686</v>
      </c>
      <c r="FE43" s="7" t="str">
        <f t="shared" si="78"/>
        <v>Mini Classic.Small.Double</v>
      </c>
      <c r="FF43" s="122" t="s">
        <v>701</v>
      </c>
      <c r="FG43" t="s">
        <v>682</v>
      </c>
      <c r="FH43" s="13"/>
      <c r="FI43" t="s">
        <v>735</v>
      </c>
      <c r="FJ43" s="121" t="s">
        <v>751</v>
      </c>
      <c r="FK43" s="90" t="s">
        <v>836</v>
      </c>
      <c r="FL43" s="66" t="s">
        <v>682</v>
      </c>
      <c r="FM43" t="str">
        <f t="shared" ref="FM43:FM57" si="84">CONCATENATE("Spurs_",FK43)</f>
        <v>Spurs_Spurs_AEFN</v>
      </c>
      <c r="FN43" s="73">
        <v>43</v>
      </c>
      <c r="FO43" s="13">
        <f t="shared" si="63"/>
        <v>0</v>
      </c>
      <c r="FP43" s="7">
        <f t="shared" si="73"/>
        <v>0</v>
      </c>
      <c r="FQ43" s="13"/>
      <c r="FR43" s="13"/>
      <c r="FS43" s="191" t="str">
        <f t="shared" si="74"/>
        <v>Standard Options:</v>
      </c>
      <c r="FW43">
        <v>12</v>
      </c>
      <c r="FX43">
        <v>10</v>
      </c>
      <c r="FY43">
        <v>9</v>
      </c>
      <c r="GB43" s="13"/>
      <c r="GW43" s="7"/>
    </row>
    <row r="44" spans="1:219" ht="14.4" customHeight="1" x14ac:dyDescent="0.3">
      <c r="A44" s="29"/>
      <c r="B44" s="79" t="s">
        <v>837</v>
      </c>
      <c r="C44" s="128" t="s">
        <v>838</v>
      </c>
      <c r="D44" s="49" t="s">
        <v>616</v>
      </c>
      <c r="E44" s="13" t="s">
        <v>839</v>
      </c>
      <c r="F44" s="13" t="s">
        <v>545</v>
      </c>
      <c r="G44" s="202"/>
      <c r="H44" s="43"/>
      <c r="J44" s="1"/>
      <c r="K44" s="43"/>
      <c r="M44" s="24"/>
      <c r="N44" s="188"/>
      <c r="O44" s="221" t="str">
        <f t="shared" ref="O44:O50" si="85">CONCATENATE("LS ",INDEX($AC$2:$AF$7,MATCH($C$2,$AE$2:$AE$7,0),1)," ",INDEX($DI$95:$DI$100,MATCH($CK$1,$DJ$95:$DJ$100,0)))</f>
        <v>LS L8 45261</v>
      </c>
      <c r="P44" s="195">
        <f t="shared" ref="P44:P50" si="86">IFERROR(INDEX($CW:$DD,MATCH($O44,$CW:$CW,0),MATCH("Retail",$CW$107:$DE$107,0)),0)</f>
        <v>0</v>
      </c>
      <c r="Q44" s="195">
        <f>IFERROR(INDEX($CW:$DK,MATCH($O44,$CW:$CW,0),MATCH($L$1,$CW$105:$DK$105,0)),0)</f>
        <v>0</v>
      </c>
      <c r="R44" s="29"/>
      <c r="T44" s="173"/>
      <c r="AE44" s="47" t="s">
        <v>309</v>
      </c>
      <c r="AF44" s="10" t="s">
        <v>808</v>
      </c>
      <c r="AG44" s="56" t="s">
        <v>218</v>
      </c>
      <c r="AH44" s="66" t="s">
        <v>987</v>
      </c>
      <c r="AI44" s="26" t="s">
        <v>154</v>
      </c>
      <c r="AJ44" s="104" t="s">
        <v>270</v>
      </c>
      <c r="AK44" s="105" t="s">
        <v>639</v>
      </c>
      <c r="AL44" s="6"/>
      <c r="AM44" s="6"/>
      <c r="AN44" s="6"/>
      <c r="AO44" s="6"/>
      <c r="AP44" s="6"/>
      <c r="AQ44" s="6"/>
      <c r="AR44" s="6"/>
      <c r="AT44" s="90" t="s">
        <v>840</v>
      </c>
      <c r="AU44" s="15">
        <f t="shared" si="77"/>
        <v>9999</v>
      </c>
      <c r="AV44" s="15">
        <f t="shared" si="77"/>
        <v>9999</v>
      </c>
      <c r="AW44" s="15">
        <f t="shared" si="77"/>
        <v>9999</v>
      </c>
      <c r="AX44" s="15">
        <f t="shared" si="77"/>
        <v>9999</v>
      </c>
      <c r="AY44" s="15">
        <f t="shared" si="77"/>
        <v>9999</v>
      </c>
      <c r="AZ44" s="15">
        <f t="shared" si="77"/>
        <v>9999</v>
      </c>
      <c r="BA44" s="15">
        <f t="shared" si="77"/>
        <v>9999</v>
      </c>
      <c r="BB44" s="15">
        <f t="shared" si="77"/>
        <v>9999</v>
      </c>
      <c r="BC44" s="15">
        <f t="shared" si="77"/>
        <v>9999</v>
      </c>
      <c r="BD44" s="15">
        <f t="shared" si="77"/>
        <v>9999</v>
      </c>
      <c r="BE44" s="15">
        <f t="shared" si="77"/>
        <v>9999</v>
      </c>
      <c r="BF44" s="15">
        <f t="shared" si="77"/>
        <v>9999</v>
      </c>
      <c r="BG44" s="6"/>
      <c r="BH44" s="56"/>
      <c r="BI44" s="1" t="s">
        <v>549</v>
      </c>
      <c r="BM44" s="1"/>
      <c r="BP44" s="4" t="s">
        <v>841</v>
      </c>
      <c r="BQ44" s="4"/>
      <c r="BR44" s="6" t="str">
        <f t="shared" si="81"/>
        <v xml:space="preserve">Classic Maple 7.5x10 Tom Tom </v>
      </c>
      <c r="BS44" s="4" t="s">
        <v>841</v>
      </c>
      <c r="BT44" s="71"/>
      <c r="BV44" s="6" t="str">
        <f>BW$1&amp;" "&amp;BW44</f>
        <v xml:space="preserve">Legacy Maple 7.5x10 Tom Tom </v>
      </c>
      <c r="BW44" s="4" t="s">
        <v>841</v>
      </c>
      <c r="BZ44" s="6" t="str">
        <f>CA$1&amp;" "&amp;CA44</f>
        <v xml:space="preserve">Legacy Mahogany 7.5x10 Tom Tom </v>
      </c>
      <c r="CA44" s="4" t="s">
        <v>841</v>
      </c>
      <c r="CD44" s="6" t="str">
        <f>CE$1&amp;" "&amp;CE44</f>
        <v xml:space="preserve">Legacy Exotic 7.5x10 Tom Tom </v>
      </c>
      <c r="CE44" s="4" t="s">
        <v>841</v>
      </c>
      <c r="CG44" s="23" t="s">
        <v>802</v>
      </c>
      <c r="CH44" s="4" t="s">
        <v>841</v>
      </c>
      <c r="CI44" s="70"/>
      <c r="CJ44" s="82" t="s">
        <v>841</v>
      </c>
      <c r="CK44" s="239" t="s">
        <v>802</v>
      </c>
      <c r="CL44" s="157"/>
      <c r="CM44" s="157"/>
      <c r="CN44" s="157"/>
      <c r="CO44" s="157"/>
      <c r="CP44" s="157"/>
      <c r="CQ44" s="240"/>
      <c r="CR44" s="157"/>
      <c r="CS44" s="14" t="s">
        <v>842</v>
      </c>
      <c r="CT44" s="157"/>
      <c r="CU44" s="225" t="e">
        <f t="shared" si="66"/>
        <v>#N/A</v>
      </c>
      <c r="CV44" s="70"/>
      <c r="CW44" s="4" t="str">
        <f t="shared" si="82"/>
        <v xml:space="preserve">7.5x10 Tom Tom </v>
      </c>
      <c r="CX44" s="93" t="s">
        <v>843</v>
      </c>
      <c r="CY44" s="93" t="s">
        <v>844</v>
      </c>
      <c r="CZ44" s="93" t="s">
        <v>845</v>
      </c>
      <c r="DA44" s="93" t="s">
        <v>846</v>
      </c>
      <c r="DB44" s="93" t="s">
        <v>847</v>
      </c>
      <c r="DD44" s="13" t="s">
        <v>54</v>
      </c>
      <c r="DE44" s="16" t="str">
        <f t="shared" si="3"/>
        <v>Tom.13x15 Tom Tom</v>
      </c>
      <c r="DF44" s="4" t="s">
        <v>848</v>
      </c>
      <c r="DG44" s="69" t="str">
        <f t="shared" si="72"/>
        <v>MLLCLL</v>
      </c>
      <c r="DH44" s="13" t="s">
        <v>78</v>
      </c>
      <c r="DI44" s="13" t="s">
        <v>79</v>
      </c>
      <c r="DJ44" s="13" t="s">
        <v>69</v>
      </c>
      <c r="DM44" s="13"/>
      <c r="DN44" s="13"/>
      <c r="DO44" s="13"/>
      <c r="DP44" s="81" t="s">
        <v>823</v>
      </c>
      <c r="DT44" s="31"/>
      <c r="DU44" s="54"/>
      <c r="DV44" s="54"/>
      <c r="DW44" s="55" t="s">
        <v>365</v>
      </c>
      <c r="DX44" s="4" t="s">
        <v>835</v>
      </c>
      <c r="DY44" s="4"/>
      <c r="EA44" s="4"/>
      <c r="EE44" s="13"/>
      <c r="EF44" s="16"/>
      <c r="EG44" s="26"/>
      <c r="EH44" s="26"/>
      <c r="EI44" s="24"/>
      <c r="EJ44" s="24"/>
      <c r="EK44" s="24"/>
      <c r="EP44" s="24"/>
      <c r="EQ44" s="24"/>
      <c r="ER44" s="24"/>
      <c r="ES44" s="24"/>
      <c r="ET44" s="24"/>
      <c r="EU44" s="24"/>
      <c r="EV44" s="24"/>
      <c r="EX44" s="26"/>
      <c r="FA44" s="27"/>
      <c r="FB44" t="s">
        <v>700</v>
      </c>
      <c r="FC44" s="13" t="s">
        <v>140</v>
      </c>
      <c r="FD44" s="13" t="s">
        <v>686</v>
      </c>
      <c r="FE44" s="7" t="str">
        <f t="shared" si="78"/>
        <v>Large Classic.Small.Double</v>
      </c>
      <c r="FF44" s="122" t="s">
        <v>701</v>
      </c>
      <c r="FG44" t="s">
        <v>682</v>
      </c>
      <c r="FH44" s="13"/>
      <c r="FI44" t="s">
        <v>735</v>
      </c>
      <c r="FJ44" s="121" t="s">
        <v>751</v>
      </c>
      <c r="FK44" s="90" t="s">
        <v>836</v>
      </c>
      <c r="FL44" s="66" t="s">
        <v>682</v>
      </c>
      <c r="FM44" t="str">
        <f t="shared" si="84"/>
        <v>Spurs_Spurs_AEFN</v>
      </c>
      <c r="FN44" s="73">
        <v>44</v>
      </c>
      <c r="FO44" s="13">
        <f t="shared" si="63"/>
        <v>0</v>
      </c>
      <c r="FP44" s="7" t="str">
        <f t="shared" si="73"/>
        <v>SD Count</v>
      </c>
      <c r="FQ44" s="15" t="str">
        <f>C44</f>
        <v>Snare Details</v>
      </c>
      <c r="FR44" s="7" t="str">
        <f>D44</f>
        <v>Butt</v>
      </c>
      <c r="FS44" t="str">
        <f t="shared" si="74"/>
        <v>P35 Atlas</v>
      </c>
      <c r="FT44" t="str">
        <f t="shared" ref="FT44:FU49" si="87">F44</f>
        <v>Change to</v>
      </c>
      <c r="FU44">
        <f t="shared" si="87"/>
        <v>0</v>
      </c>
      <c r="GB44" s="13"/>
    </row>
    <row r="45" spans="1:219" x14ac:dyDescent="0.3">
      <c r="A45" s="29" t="s">
        <v>837</v>
      </c>
      <c r="B45" s="112">
        <f>COUNTIF($B$8:$B$20,"Snare")</f>
        <v>0</v>
      </c>
      <c r="C45" s="50"/>
      <c r="D45" s="30" t="s">
        <v>586</v>
      </c>
      <c r="E45" s="13" t="s">
        <v>849</v>
      </c>
      <c r="F45" s="13" t="s">
        <v>545</v>
      </c>
      <c r="G45" s="141"/>
      <c r="H45" s="43"/>
      <c r="J45" s="150"/>
      <c r="K45" s="43"/>
      <c r="M45" s="24"/>
      <c r="N45" s="188"/>
      <c r="O45" s="221" t="str">
        <f t="shared" si="85"/>
        <v>LS L8 45261</v>
      </c>
      <c r="P45" s="195">
        <f t="shared" si="86"/>
        <v>0</v>
      </c>
      <c r="Q45" s="195">
        <f t="shared" ref="Q45:Q50" si="88">IFERROR(INDEX($CW:$DK,MATCH($O45,$CW:$CW,0),MATCH($L$1,$CW$105:$DK$105,0)),0)</f>
        <v>0</v>
      </c>
      <c r="R45" s="29"/>
      <c r="T45" s="173"/>
      <c r="AE45" s="47" t="s">
        <v>154</v>
      </c>
      <c r="AF45" s="10" t="s">
        <v>808</v>
      </c>
      <c r="AG45" s="56" t="s">
        <v>352</v>
      </c>
      <c r="AH45" s="66" t="s">
        <v>987</v>
      </c>
      <c r="AI45" s="26" t="s">
        <v>154</v>
      </c>
      <c r="AJ45" s="104" t="s">
        <v>270</v>
      </c>
      <c r="AK45" s="105" t="s">
        <v>639</v>
      </c>
      <c r="AL45" s="6"/>
      <c r="AM45" s="6"/>
      <c r="AN45" s="6"/>
      <c r="AO45" s="6"/>
      <c r="AP45" s="6"/>
      <c r="AQ45" s="6"/>
      <c r="AR45" s="6"/>
      <c r="AT45" s="90" t="s">
        <v>850</v>
      </c>
      <c r="AU45" s="15">
        <f t="shared" si="77"/>
        <v>9999</v>
      </c>
      <c r="AV45" s="15">
        <f t="shared" si="77"/>
        <v>9999</v>
      </c>
      <c r="AW45" s="15">
        <f t="shared" si="77"/>
        <v>9999</v>
      </c>
      <c r="AX45" s="15">
        <f t="shared" si="77"/>
        <v>9999</v>
      </c>
      <c r="AY45" s="15">
        <f t="shared" si="77"/>
        <v>9999</v>
      </c>
      <c r="AZ45" s="15">
        <f t="shared" si="77"/>
        <v>9999</v>
      </c>
      <c r="BA45" s="15">
        <f t="shared" si="77"/>
        <v>9999</v>
      </c>
      <c r="BB45" s="15">
        <f t="shared" si="77"/>
        <v>9999</v>
      </c>
      <c r="BC45" s="15">
        <f t="shared" si="77"/>
        <v>9999</v>
      </c>
      <c r="BD45" s="15">
        <f t="shared" si="77"/>
        <v>9999</v>
      </c>
      <c r="BE45" s="15">
        <f t="shared" si="77"/>
        <v>9999</v>
      </c>
      <c r="BF45" s="15">
        <f t="shared" si="77"/>
        <v>9999</v>
      </c>
      <c r="BG45" s="6"/>
      <c r="BH45" s="56"/>
      <c r="BI45" s="1" t="s">
        <v>572</v>
      </c>
      <c r="BM45" s="1"/>
      <c r="BN45" s="11"/>
      <c r="BO45" s="11"/>
      <c r="BP45" s="4" t="s">
        <v>851</v>
      </c>
      <c r="BQ45" s="4"/>
      <c r="BR45" s="6" t="str">
        <f t="shared" si="81"/>
        <v>Classic Maple 8x10 Tom Tom</v>
      </c>
      <c r="BS45" s="4" t="s">
        <v>851</v>
      </c>
      <c r="BT45" s="71"/>
      <c r="BV45" s="6" t="str">
        <f t="shared" ref="BV45:BV67" si="89">BW$1&amp;" "&amp;BW45</f>
        <v>Legacy Maple 8x10 Tom Tom</v>
      </c>
      <c r="BW45" s="4" t="s">
        <v>851</v>
      </c>
      <c r="BX45" s="67"/>
      <c r="BY45" s="4"/>
      <c r="BZ45" s="6" t="str">
        <f t="shared" ref="BZ45:BZ67" si="90">CA$1&amp;" "&amp;CA45</f>
        <v>Legacy Mahogany 8x10 Tom Tom</v>
      </c>
      <c r="CA45" s="4" t="s">
        <v>851</v>
      </c>
      <c r="CB45" s="67"/>
      <c r="CC45" s="4"/>
      <c r="CD45" s="6" t="str">
        <f t="shared" ref="CD45:CD67" si="91">CE$1&amp;" "&amp;CE45</f>
        <v>Legacy Exotic 8x10 Tom Tom</v>
      </c>
      <c r="CE45" s="4" t="s">
        <v>851</v>
      </c>
      <c r="CF45" s="70"/>
      <c r="CG45" s="23" t="s">
        <v>810</v>
      </c>
      <c r="CH45" s="4" t="s">
        <v>851</v>
      </c>
      <c r="CI45" s="70"/>
      <c r="CJ45" s="4" t="s">
        <v>851</v>
      </c>
      <c r="CK45" s="90" t="s">
        <v>810</v>
      </c>
      <c r="CL45" s="157"/>
      <c r="CM45" s="157"/>
      <c r="CN45" s="157"/>
      <c r="CO45" s="157"/>
      <c r="CP45" s="157"/>
      <c r="CQ45" s="157"/>
      <c r="CR45" s="157"/>
      <c r="CS45" s="14" t="s">
        <v>852</v>
      </c>
      <c r="CT45" s="157"/>
      <c r="CU45" s="225" t="e">
        <f t="shared" si="66"/>
        <v>#N/A</v>
      </c>
      <c r="CV45" s="70"/>
      <c r="CW45" s="4" t="str">
        <f t="shared" si="82"/>
        <v>8x10 Tom Tom</v>
      </c>
      <c r="CX45" s="93" t="s">
        <v>853</v>
      </c>
      <c r="CY45" s="93" t="s">
        <v>854</v>
      </c>
      <c r="CZ45" s="93" t="s">
        <v>855</v>
      </c>
      <c r="DA45" s="93" t="s">
        <v>856</v>
      </c>
      <c r="DB45" s="93" t="s">
        <v>857</v>
      </c>
      <c r="DC45" s="70"/>
      <c r="DD45" s="13" t="s">
        <v>54</v>
      </c>
      <c r="DE45" s="16" t="str">
        <f t="shared" si="3"/>
        <v xml:space="preserve">Tom.13x16 Tom Tom </v>
      </c>
      <c r="DF45" s="4" t="s">
        <v>858</v>
      </c>
      <c r="DG45" s="69" t="str">
        <f t="shared" si="72"/>
        <v>MLLCLL</v>
      </c>
      <c r="DH45" s="13" t="s">
        <v>78</v>
      </c>
      <c r="DI45" s="13" t="s">
        <v>79</v>
      </c>
      <c r="DJ45" s="13" t="s">
        <v>69</v>
      </c>
      <c r="DM45" s="13"/>
      <c r="DN45" s="13"/>
      <c r="DO45" s="13"/>
      <c r="DP45" s="81" t="s">
        <v>761</v>
      </c>
      <c r="DT45" s="31"/>
      <c r="DU45" s="54"/>
      <c r="DV45" s="54"/>
      <c r="DW45" s="55" t="s">
        <v>404</v>
      </c>
      <c r="DX45" s="4" t="s">
        <v>835</v>
      </c>
      <c r="DY45" s="4"/>
      <c r="EA45" s="4"/>
      <c r="EE45" s="13"/>
      <c r="EF45" s="16"/>
      <c r="EG45" s="26"/>
      <c r="EH45" s="26"/>
      <c r="EI45" s="24"/>
      <c r="EJ45" s="24"/>
      <c r="EK45" s="24"/>
      <c r="EM45" s="24"/>
      <c r="EO45" s="24"/>
      <c r="EP45" s="24"/>
      <c r="EQ45" s="24"/>
      <c r="ER45" s="24"/>
      <c r="ES45" s="24"/>
      <c r="ET45" s="24"/>
      <c r="EU45" s="24"/>
      <c r="EV45" s="24"/>
      <c r="EW45" s="24"/>
      <c r="EX45" s="26"/>
      <c r="FA45" s="27"/>
      <c r="FB45" t="s">
        <v>716</v>
      </c>
      <c r="FC45" s="13" t="s">
        <v>140</v>
      </c>
      <c r="FD45" s="13" t="s">
        <v>686</v>
      </c>
      <c r="FE45" s="7" t="str">
        <f t="shared" si="78"/>
        <v>Mach Lugs.Small.Double</v>
      </c>
      <c r="FF45" s="122"/>
      <c r="FG45" t="s">
        <v>682</v>
      </c>
      <c r="FH45" s="13"/>
      <c r="FI45" t="s">
        <v>735</v>
      </c>
      <c r="FJ45" s="121" t="s">
        <v>751</v>
      </c>
      <c r="FK45" s="90" t="s">
        <v>859</v>
      </c>
      <c r="FL45" s="66" t="s">
        <v>682</v>
      </c>
      <c r="FM45" t="str">
        <f t="shared" si="84"/>
        <v>Spurs_Spurs_EFN</v>
      </c>
      <c r="FN45" s="73">
        <v>45</v>
      </c>
      <c r="FO45" s="13" t="str">
        <f t="shared" si="63"/>
        <v>SD Count</v>
      </c>
      <c r="FP45" s="7">
        <f t="shared" si="73"/>
        <v>0</v>
      </c>
      <c r="FQ45" s="13"/>
      <c r="FR45" s="7" t="str">
        <f t="shared" ref="FR45:FR50" si="92">D45</f>
        <v>Tone Control</v>
      </c>
      <c r="FS45" t="str">
        <f t="shared" si="74"/>
        <v>No</v>
      </c>
      <c r="FT45" t="str">
        <f t="shared" si="87"/>
        <v>Change to</v>
      </c>
      <c r="FU45">
        <f t="shared" si="87"/>
        <v>0</v>
      </c>
      <c r="FX45" t="s">
        <v>860</v>
      </c>
      <c r="FY45" s="66"/>
      <c r="GA45" s="13" t="s">
        <v>89</v>
      </c>
      <c r="GB45" s="66" t="s">
        <v>87</v>
      </c>
    </row>
    <row r="46" spans="1:219" x14ac:dyDescent="0.3">
      <c r="A46" s="29"/>
      <c r="B46" s="29"/>
      <c r="C46" s="50"/>
      <c r="D46" s="30" t="s">
        <v>861</v>
      </c>
      <c r="E46" s="13" t="s">
        <v>862</v>
      </c>
      <c r="F46" s="13" t="str">
        <f>IF(BS84 = "Triple_Flange", "No Option", "Change to")</f>
        <v>Change to</v>
      </c>
      <c r="G46" s="141"/>
      <c r="H46" s="130" t="str">
        <f ca="1">IF(OR($G$46="",$G$46="Triple Flange"),"",IF(ISERROR(MATCH($G$46,INDIRECT(BS84),0))=FALSE,"","Invalid Selection"))</f>
        <v/>
      </c>
      <c r="J46" s="1"/>
      <c r="K46" s="43"/>
      <c r="M46" s="24"/>
      <c r="N46" s="188"/>
      <c r="O46" s="221" t="str">
        <f t="shared" si="85"/>
        <v>LS L8 45261</v>
      </c>
      <c r="P46" s="195">
        <f t="shared" si="86"/>
        <v>0</v>
      </c>
      <c r="Q46" s="195">
        <f t="shared" si="88"/>
        <v>0</v>
      </c>
      <c r="R46" s="29"/>
      <c r="T46" s="173"/>
      <c r="AG46" s="56" t="s">
        <v>439</v>
      </c>
      <c r="AH46" s="66" t="s">
        <v>987</v>
      </c>
      <c r="AI46" s="26" t="s">
        <v>154</v>
      </c>
      <c r="AJ46" s="104" t="s">
        <v>270</v>
      </c>
      <c r="AK46" s="105" t="s">
        <v>639</v>
      </c>
      <c r="AL46" s="6"/>
      <c r="AM46" s="6"/>
      <c r="AN46" s="6"/>
      <c r="AO46" s="6"/>
      <c r="AP46" s="6"/>
      <c r="AQ46" s="6"/>
      <c r="AR46" s="6"/>
      <c r="AT46" s="90" t="s">
        <v>863</v>
      </c>
      <c r="AU46" s="15">
        <f t="shared" si="77"/>
        <v>9999</v>
      </c>
      <c r="AV46" s="15">
        <f t="shared" si="77"/>
        <v>9999</v>
      </c>
      <c r="AW46" s="15">
        <f t="shared" si="77"/>
        <v>9999</v>
      </c>
      <c r="AX46" s="15">
        <f t="shared" si="77"/>
        <v>9999</v>
      </c>
      <c r="AY46" s="15">
        <f t="shared" si="77"/>
        <v>9999</v>
      </c>
      <c r="AZ46" s="15">
        <f t="shared" si="77"/>
        <v>9999</v>
      </c>
      <c r="BA46" s="15">
        <f t="shared" si="77"/>
        <v>9999</v>
      </c>
      <c r="BB46" s="15">
        <f t="shared" si="77"/>
        <v>9999</v>
      </c>
      <c r="BC46" s="15">
        <f t="shared" si="77"/>
        <v>9999</v>
      </c>
      <c r="BD46" s="15">
        <f t="shared" si="77"/>
        <v>9999</v>
      </c>
      <c r="BE46" s="15">
        <f t="shared" si="77"/>
        <v>9999</v>
      </c>
      <c r="BF46" s="15">
        <f t="shared" si="77"/>
        <v>9999</v>
      </c>
      <c r="BG46" s="6"/>
      <c r="BH46" s="56"/>
      <c r="BI46" s="1" t="s">
        <v>1346</v>
      </c>
      <c r="BM46" s="1"/>
      <c r="BN46" s="11"/>
      <c r="BO46" s="11"/>
      <c r="BP46" s="4" t="s">
        <v>864</v>
      </c>
      <c r="BQ46" s="4"/>
      <c r="BR46" s="6" t="str">
        <f t="shared" si="81"/>
        <v>Classic Maple 9x10 Tom Tom</v>
      </c>
      <c r="BS46" s="4" t="s">
        <v>864</v>
      </c>
      <c r="BT46" s="71"/>
      <c r="BV46" s="6" t="str">
        <f t="shared" si="89"/>
        <v>Legacy Maple 9x10 Tom Tom</v>
      </c>
      <c r="BW46" s="4" t="s">
        <v>864</v>
      </c>
      <c r="BX46" s="67"/>
      <c r="BY46" s="4"/>
      <c r="BZ46" s="6" t="str">
        <f t="shared" si="90"/>
        <v>Legacy Mahogany 9x10 Tom Tom</v>
      </c>
      <c r="CA46" s="4" t="s">
        <v>864</v>
      </c>
      <c r="CB46" s="67"/>
      <c r="CC46" s="4"/>
      <c r="CD46" s="6" t="str">
        <f t="shared" si="91"/>
        <v>Legacy Exotic 9x10 Tom Tom</v>
      </c>
      <c r="CE46" s="4" t="s">
        <v>864</v>
      </c>
      <c r="CF46" s="70"/>
      <c r="CG46" s="23" t="s">
        <v>818</v>
      </c>
      <c r="CH46" s="4" t="s">
        <v>864</v>
      </c>
      <c r="CI46" s="70"/>
      <c r="CJ46" s="4" t="s">
        <v>864</v>
      </c>
      <c r="CK46" s="90" t="s">
        <v>818</v>
      </c>
      <c r="CL46" s="157"/>
      <c r="CM46" s="157"/>
      <c r="CN46" s="157"/>
      <c r="CO46" s="157"/>
      <c r="CP46" s="157"/>
      <c r="CQ46" s="157"/>
      <c r="CR46" s="157"/>
      <c r="CS46" s="14" t="s">
        <v>865</v>
      </c>
      <c r="CT46" s="157"/>
      <c r="CU46" s="225" t="e">
        <f t="shared" si="66"/>
        <v>#N/A</v>
      </c>
      <c r="CV46" s="70"/>
      <c r="CW46" s="4" t="str">
        <f t="shared" si="82"/>
        <v>9x10 Tom Tom</v>
      </c>
      <c r="CX46" s="93" t="s">
        <v>866</v>
      </c>
      <c r="CY46" s="93" t="s">
        <v>867</v>
      </c>
      <c r="CZ46" s="93" t="s">
        <v>868</v>
      </c>
      <c r="DA46" s="93" t="s">
        <v>869</v>
      </c>
      <c r="DB46" s="93" t="s">
        <v>870</v>
      </c>
      <c r="DC46" s="70"/>
      <c r="DD46" s="13" t="s">
        <v>54</v>
      </c>
      <c r="DE46" s="16" t="str">
        <f t="shared" si="3"/>
        <v>Tom.14x14 Tom Tom</v>
      </c>
      <c r="DF46" s="4" t="s">
        <v>871</v>
      </c>
      <c r="DG46" s="69" t="str">
        <f t="shared" si="72"/>
        <v>MLLCLL</v>
      </c>
      <c r="DH46" s="13" t="s">
        <v>78</v>
      </c>
      <c r="DI46" s="13" t="s">
        <v>79</v>
      </c>
      <c r="DJ46" s="13" t="s">
        <v>69</v>
      </c>
      <c r="DM46" s="13"/>
      <c r="DN46" s="13"/>
      <c r="DO46" s="13"/>
      <c r="DP46" s="81" t="s">
        <v>761</v>
      </c>
      <c r="DT46" s="31"/>
      <c r="DW46" s="55" t="s">
        <v>872</v>
      </c>
      <c r="DX46" s="4" t="s">
        <v>835</v>
      </c>
      <c r="EE46" s="13"/>
      <c r="EF46" s="16"/>
      <c r="EG46" s="26"/>
      <c r="EH46" s="26"/>
      <c r="EI46" s="24"/>
      <c r="EJ46" s="24"/>
      <c r="EK46" s="24"/>
      <c r="EM46" s="24"/>
      <c r="EO46" s="24"/>
      <c r="EP46" s="24"/>
      <c r="ER46" s="24"/>
      <c r="ES46" s="24"/>
      <c r="ET46" s="24"/>
      <c r="EU46" s="24"/>
      <c r="EV46" s="24"/>
      <c r="EW46" s="24"/>
      <c r="EX46" s="26"/>
      <c r="FA46" s="27"/>
      <c r="FB46" t="s">
        <v>734</v>
      </c>
      <c r="FC46" s="13" t="s">
        <v>140</v>
      </c>
      <c r="FD46" s="13" t="s">
        <v>686</v>
      </c>
      <c r="FE46" s="7" t="str">
        <f t="shared" si="78"/>
        <v>Large Twin.Small.Double</v>
      </c>
      <c r="FF46" s="122"/>
      <c r="FG46" s="13"/>
      <c r="FH46" s="13"/>
      <c r="FI46" t="s">
        <v>735</v>
      </c>
      <c r="FJ46" s="121" t="s">
        <v>751</v>
      </c>
      <c r="FK46" s="90" t="s">
        <v>817</v>
      </c>
      <c r="FL46" s="66" t="s">
        <v>735</v>
      </c>
      <c r="FM46" t="str">
        <f t="shared" si="84"/>
        <v>Spurs_Spurs_FN</v>
      </c>
      <c r="FN46" s="73">
        <v>46</v>
      </c>
      <c r="FO46" s="13">
        <f t="shared" si="63"/>
        <v>0</v>
      </c>
      <c r="FP46" s="7">
        <f t="shared" si="73"/>
        <v>0</v>
      </c>
      <c r="FQ46" s="13"/>
      <c r="FR46" s="7" t="str">
        <f t="shared" si="92"/>
        <v>Hoops</v>
      </c>
      <c r="FS46" t="str">
        <f t="shared" si="74"/>
        <v>Triple Flange</v>
      </c>
      <c r="FT46" t="str">
        <f t="shared" si="87"/>
        <v>Change to</v>
      </c>
      <c r="FU46">
        <f>G46</f>
        <v>0</v>
      </c>
      <c r="FW46" s="13">
        <f>IF(COUNTIF(Mounts,"*"&amp;FX46&amp;"*")&gt;0=TRUE,1,0)</f>
        <v>0</v>
      </c>
      <c r="FX46" t="s">
        <v>873</v>
      </c>
      <c r="FY46" s="66"/>
      <c r="GA46" s="13">
        <v>12</v>
      </c>
      <c r="GB46" s="80" t="s">
        <v>266</v>
      </c>
      <c r="GC46" t="s">
        <v>874</v>
      </c>
    </row>
    <row r="47" spans="1:219" x14ac:dyDescent="0.3">
      <c r="A47" s="29"/>
      <c r="B47" s="29"/>
      <c r="C47" s="50"/>
      <c r="D47" s="30" t="s">
        <v>618</v>
      </c>
      <c r="E47" s="13" t="s">
        <v>875</v>
      </c>
      <c r="F47" s="13" t="s">
        <v>545</v>
      </c>
      <c r="G47" s="141"/>
      <c r="H47" s="43"/>
      <c r="J47" s="1"/>
      <c r="K47" s="43"/>
      <c r="M47" s="24"/>
      <c r="N47" s="188"/>
      <c r="O47" s="221" t="str">
        <f t="shared" si="85"/>
        <v>LS L8 45261</v>
      </c>
      <c r="P47" s="195">
        <f t="shared" si="86"/>
        <v>0</v>
      </c>
      <c r="Q47" s="195">
        <f t="shared" si="88"/>
        <v>0</v>
      </c>
      <c r="R47" s="29"/>
      <c r="T47" s="173"/>
      <c r="AG47" s="56" t="s">
        <v>423</v>
      </c>
      <c r="AH47" s="66" t="s">
        <v>987</v>
      </c>
      <c r="AI47" s="26" t="s">
        <v>154</v>
      </c>
      <c r="AJ47" s="104" t="s">
        <v>270</v>
      </c>
      <c r="AK47" s="105" t="s">
        <v>639</v>
      </c>
      <c r="AL47" s="6"/>
      <c r="AM47" s="6"/>
      <c r="AN47" s="6"/>
      <c r="AO47" s="6"/>
      <c r="AP47" s="6"/>
      <c r="AQ47" s="6"/>
      <c r="AR47" s="6"/>
      <c r="AT47" s="90" t="s">
        <v>876</v>
      </c>
      <c r="AU47" s="15">
        <f t="shared" si="77"/>
        <v>9999</v>
      </c>
      <c r="AV47" s="15">
        <f t="shared" si="77"/>
        <v>9999</v>
      </c>
      <c r="AW47" s="15">
        <f t="shared" si="77"/>
        <v>9999</v>
      </c>
      <c r="AX47" s="15">
        <f t="shared" si="77"/>
        <v>9999</v>
      </c>
      <c r="AY47" s="15">
        <f t="shared" si="77"/>
        <v>9999</v>
      </c>
      <c r="AZ47" s="15">
        <f t="shared" si="77"/>
        <v>9999</v>
      </c>
      <c r="BA47" s="15">
        <f t="shared" si="77"/>
        <v>9999</v>
      </c>
      <c r="BB47" s="15">
        <f t="shared" si="77"/>
        <v>9999</v>
      </c>
      <c r="BC47" s="15">
        <f t="shared" si="77"/>
        <v>9999</v>
      </c>
      <c r="BD47" s="15">
        <f t="shared" si="77"/>
        <v>9999</v>
      </c>
      <c r="BE47" s="15">
        <f t="shared" si="77"/>
        <v>9999</v>
      </c>
      <c r="BF47" s="15">
        <f t="shared" si="77"/>
        <v>9999</v>
      </c>
      <c r="BG47" s="6"/>
      <c r="BH47" s="56"/>
      <c r="BI47" s="1" t="s">
        <v>527</v>
      </c>
      <c r="BM47" s="1"/>
      <c r="BN47" s="11"/>
      <c r="BO47" s="11"/>
      <c r="BP47" s="4" t="s">
        <v>877</v>
      </c>
      <c r="BQ47" s="4"/>
      <c r="BR47" s="6" t="str">
        <f t="shared" si="81"/>
        <v>Classic Maple 8x12 Tom Tom</v>
      </c>
      <c r="BS47" s="4" t="s">
        <v>877</v>
      </c>
      <c r="BT47" s="71"/>
      <c r="BV47" s="6" t="str">
        <f t="shared" si="89"/>
        <v>Legacy Maple 8x12 Tom Tom</v>
      </c>
      <c r="BW47" s="4" t="s">
        <v>877</v>
      </c>
      <c r="BX47" s="67"/>
      <c r="BY47" s="4"/>
      <c r="BZ47" s="6" t="str">
        <f t="shared" si="90"/>
        <v>Legacy Mahogany 8x12 Tom Tom</v>
      </c>
      <c r="CA47" s="4" t="s">
        <v>877</v>
      </c>
      <c r="CB47" s="67"/>
      <c r="CC47" s="4"/>
      <c r="CD47" s="6" t="str">
        <f t="shared" si="91"/>
        <v>Legacy Exotic 8x12 Tom Tom</v>
      </c>
      <c r="CE47" s="4" t="s">
        <v>877</v>
      </c>
      <c r="CF47" s="70"/>
      <c r="CG47" s="23" t="s">
        <v>826</v>
      </c>
      <c r="CH47" s="4" t="s">
        <v>877</v>
      </c>
      <c r="CI47" s="70"/>
      <c r="CJ47" s="4" t="s">
        <v>877</v>
      </c>
      <c r="CK47" s="90" t="s">
        <v>826</v>
      </c>
      <c r="CL47" s="157"/>
      <c r="CM47" s="157"/>
      <c r="CN47" s="157"/>
      <c r="CO47" s="157"/>
      <c r="CP47" s="157"/>
      <c r="CQ47" s="157"/>
      <c r="CR47" s="157"/>
      <c r="CS47" s="14" t="s">
        <v>878</v>
      </c>
      <c r="CT47" s="157"/>
      <c r="CU47" s="225" t="e">
        <f t="shared" si="66"/>
        <v>#N/A</v>
      </c>
      <c r="CV47" s="70"/>
      <c r="CW47" s="4" t="str">
        <f t="shared" si="82"/>
        <v>8x12 Tom Tom</v>
      </c>
      <c r="CX47" s="93" t="s">
        <v>879</v>
      </c>
      <c r="CY47" s="93" t="s">
        <v>880</v>
      </c>
      <c r="CZ47" s="93" t="s">
        <v>881</v>
      </c>
      <c r="DA47" s="93" t="s">
        <v>882</v>
      </c>
      <c r="DB47" s="93" t="s">
        <v>883</v>
      </c>
      <c r="DC47" s="70"/>
      <c r="DD47" s="13" t="s">
        <v>54</v>
      </c>
      <c r="DE47" s="16" t="str">
        <f t="shared" si="3"/>
        <v>Tom.14x15 Tom Tom</v>
      </c>
      <c r="DF47" s="4" t="s">
        <v>884</v>
      </c>
      <c r="DG47" s="69" t="str">
        <f t="shared" si="72"/>
        <v>MLLCLL</v>
      </c>
      <c r="DH47" s="13" t="s">
        <v>78</v>
      </c>
      <c r="DI47" s="13" t="s">
        <v>79</v>
      </c>
      <c r="DJ47" s="13" t="s">
        <v>69</v>
      </c>
      <c r="DM47" s="13"/>
      <c r="DN47" s="13"/>
      <c r="DO47" s="13"/>
      <c r="DP47" s="81" t="s">
        <v>823</v>
      </c>
      <c r="DT47" s="31"/>
      <c r="DU47" s="54"/>
      <c r="DV47" s="54"/>
      <c r="DW47" s="55" t="s">
        <v>420</v>
      </c>
      <c r="DX47" s="4" t="s">
        <v>835</v>
      </c>
      <c r="DY47" s="4"/>
      <c r="EA47" s="4"/>
      <c r="EE47" s="13"/>
      <c r="EF47" s="16"/>
      <c r="EG47" s="26"/>
      <c r="EH47" s="26"/>
      <c r="EI47" s="24"/>
      <c r="EJ47" s="24"/>
      <c r="EK47" s="24"/>
      <c r="EM47" s="24"/>
      <c r="EV47" s="24"/>
      <c r="EW47" s="24"/>
      <c r="EX47" s="26"/>
      <c r="FA47" s="27"/>
      <c r="FB47" t="s">
        <v>750</v>
      </c>
      <c r="FC47" s="13" t="s">
        <v>140</v>
      </c>
      <c r="FD47" s="13" t="s">
        <v>686</v>
      </c>
      <c r="FE47" s="7" t="str">
        <f t="shared" si="78"/>
        <v>Large Imperial.Small.Double</v>
      </c>
      <c r="FF47" s="208"/>
      <c r="FG47" s="13"/>
      <c r="FH47" s="13"/>
      <c r="FI47" t="s">
        <v>735</v>
      </c>
      <c r="FJ47" s="121" t="s">
        <v>751</v>
      </c>
      <c r="FK47" s="90" t="s">
        <v>817</v>
      </c>
      <c r="FL47" s="66" t="s">
        <v>735</v>
      </c>
      <c r="FM47" t="str">
        <f t="shared" si="84"/>
        <v>Spurs_Spurs_FN</v>
      </c>
      <c r="FN47" s="73">
        <v>47</v>
      </c>
      <c r="FO47" s="13">
        <f t="shared" si="63"/>
        <v>0</v>
      </c>
      <c r="FP47" s="7">
        <f t="shared" si="73"/>
        <v>0</v>
      </c>
      <c r="FQ47" s="13"/>
      <c r="FR47" s="7" t="str">
        <f t="shared" si="92"/>
        <v>Batter Head</v>
      </c>
      <c r="FS47" t="str">
        <f t="shared" si="74"/>
        <v>Heavy Coated</v>
      </c>
      <c r="FT47" t="str">
        <f t="shared" si="87"/>
        <v>Change to</v>
      </c>
      <c r="FU47">
        <f>G47</f>
        <v>0</v>
      </c>
      <c r="FW47" s="13">
        <f>IF(COUNTIF(Mounts,"*"&amp;FX47&amp;"*")&gt;0=TRUE,1,0)</f>
        <v>0</v>
      </c>
      <c r="FX47" t="s">
        <v>885</v>
      </c>
      <c r="FY47" s="66"/>
      <c r="GA47" s="13">
        <v>12</v>
      </c>
      <c r="GB47" s="80" t="s">
        <v>305</v>
      </c>
    </row>
    <row r="48" spans="1:219" x14ac:dyDescent="0.3">
      <c r="A48" s="29"/>
      <c r="B48" s="29"/>
      <c r="C48" s="50"/>
      <c r="D48" s="30" t="s">
        <v>752</v>
      </c>
      <c r="E48" s="13" t="s">
        <v>886</v>
      </c>
      <c r="F48" s="13" t="s">
        <v>620</v>
      </c>
      <c r="H48" s="43"/>
      <c r="J48" s="1"/>
      <c r="K48" s="43"/>
      <c r="M48" s="24"/>
      <c r="N48" s="188"/>
      <c r="O48" s="221" t="str">
        <f t="shared" si="85"/>
        <v>LS L8 45261</v>
      </c>
      <c r="P48" s="195">
        <f t="shared" si="86"/>
        <v>0</v>
      </c>
      <c r="Q48" s="195">
        <f t="shared" si="88"/>
        <v>0</v>
      </c>
      <c r="R48" s="29"/>
      <c r="T48" s="173"/>
      <c r="AD48" s="47" t="s">
        <v>887</v>
      </c>
      <c r="AG48" s="56" t="s">
        <v>216</v>
      </c>
      <c r="AH48" s="66" t="s">
        <v>1065</v>
      </c>
      <c r="AI48" s="26" t="s">
        <v>154</v>
      </c>
      <c r="AJ48" s="104" t="s">
        <v>270</v>
      </c>
      <c r="AK48" s="105" t="s">
        <v>639</v>
      </c>
      <c r="AL48" s="6"/>
      <c r="AM48" s="6"/>
      <c r="AN48" s="6"/>
      <c r="AO48" s="6"/>
      <c r="AP48" s="6"/>
      <c r="AQ48" s="6"/>
      <c r="AR48" s="6"/>
      <c r="AT48" s="90" t="s">
        <v>888</v>
      </c>
      <c r="AU48" s="15">
        <f t="shared" si="77"/>
        <v>9999</v>
      </c>
      <c r="AV48" s="15">
        <f t="shared" si="77"/>
        <v>9999</v>
      </c>
      <c r="AW48" s="15">
        <f t="shared" si="77"/>
        <v>9999</v>
      </c>
      <c r="AX48" s="15">
        <f t="shared" si="77"/>
        <v>9999</v>
      </c>
      <c r="AY48" s="15">
        <f t="shared" si="77"/>
        <v>9999</v>
      </c>
      <c r="AZ48" s="15">
        <f t="shared" si="77"/>
        <v>9999</v>
      </c>
      <c r="BA48" s="15">
        <f t="shared" si="77"/>
        <v>9999</v>
      </c>
      <c r="BB48" s="15">
        <f t="shared" si="77"/>
        <v>9999</v>
      </c>
      <c r="BC48" s="15">
        <f t="shared" si="77"/>
        <v>9999</v>
      </c>
      <c r="BD48" s="15">
        <f t="shared" si="77"/>
        <v>9999</v>
      </c>
      <c r="BE48" s="15">
        <f t="shared" si="77"/>
        <v>9999</v>
      </c>
      <c r="BF48" s="15">
        <f t="shared" si="77"/>
        <v>9999</v>
      </c>
      <c r="BG48" s="6"/>
      <c r="BH48" s="56"/>
      <c r="BI48" s="1" t="s">
        <v>548</v>
      </c>
      <c r="BM48" s="15"/>
      <c r="BN48" s="11"/>
      <c r="BO48" s="11"/>
      <c r="BP48" s="4" t="s">
        <v>889</v>
      </c>
      <c r="BQ48" s="4"/>
      <c r="BR48" s="6" t="str">
        <f t="shared" si="81"/>
        <v>Classic Maple 9x12 Tom Tom</v>
      </c>
      <c r="BS48" s="4" t="s">
        <v>889</v>
      </c>
      <c r="BT48" s="71"/>
      <c r="BV48" s="6" t="str">
        <f t="shared" si="89"/>
        <v>Legacy Maple 9x12 Tom Tom</v>
      </c>
      <c r="BW48" s="4" t="s">
        <v>889</v>
      </c>
      <c r="BX48" s="67"/>
      <c r="BY48" s="4"/>
      <c r="BZ48" s="6" t="str">
        <f t="shared" si="90"/>
        <v>Legacy Mahogany 9x12 Tom Tom</v>
      </c>
      <c r="CA48" s="4" t="s">
        <v>889</v>
      </c>
      <c r="CB48" s="67"/>
      <c r="CC48" s="4"/>
      <c r="CD48" s="6" t="str">
        <f t="shared" si="91"/>
        <v>Legacy Exotic 9x12 Tom Tom</v>
      </c>
      <c r="CE48" s="4" t="s">
        <v>889</v>
      </c>
      <c r="CF48" s="70"/>
      <c r="CG48" s="23" t="s">
        <v>840</v>
      </c>
      <c r="CH48" s="4" t="s">
        <v>889</v>
      </c>
      <c r="CI48" s="70"/>
      <c r="CJ48" s="4" t="s">
        <v>889</v>
      </c>
      <c r="CK48" s="90" t="s">
        <v>840</v>
      </c>
      <c r="CL48" s="157"/>
      <c r="CM48" s="157"/>
      <c r="CN48" s="157"/>
      <c r="CO48" s="157"/>
      <c r="CP48" s="157"/>
      <c r="CQ48" s="157"/>
      <c r="CR48" s="157"/>
      <c r="CS48" s="14" t="s">
        <v>890</v>
      </c>
      <c r="CT48" s="157"/>
      <c r="CU48" s="225" t="e">
        <f t="shared" si="66"/>
        <v>#N/A</v>
      </c>
      <c r="CV48" s="70"/>
      <c r="CW48" s="4" t="str">
        <f t="shared" si="82"/>
        <v>9x12 Tom Tom</v>
      </c>
      <c r="CX48" s="93" t="s">
        <v>891</v>
      </c>
      <c r="CY48" s="93" t="s">
        <v>892</v>
      </c>
      <c r="CZ48" s="93" t="s">
        <v>893</v>
      </c>
      <c r="DA48" s="93" t="s">
        <v>894</v>
      </c>
      <c r="DB48" s="93" t="s">
        <v>895</v>
      </c>
      <c r="DC48" s="70"/>
      <c r="DD48" s="13" t="s">
        <v>54</v>
      </c>
      <c r="DE48" s="16" t="str">
        <f t="shared" si="3"/>
        <v>Tom.14x16 Tom Tom</v>
      </c>
      <c r="DF48" s="4" t="s">
        <v>896</v>
      </c>
      <c r="DG48" s="69" t="str">
        <f t="shared" si="72"/>
        <v>MLLCLL</v>
      </c>
      <c r="DH48" s="13" t="s">
        <v>78</v>
      </c>
      <c r="DI48" s="13" t="s">
        <v>79</v>
      </c>
      <c r="DJ48" s="13" t="s">
        <v>69</v>
      </c>
      <c r="DM48" s="13"/>
      <c r="DN48" s="13"/>
      <c r="DO48" s="13"/>
      <c r="DP48" s="81" t="s">
        <v>761</v>
      </c>
      <c r="DT48" s="31"/>
      <c r="DU48" s="54"/>
      <c r="DV48" s="54"/>
      <c r="DW48" s="55" t="s">
        <v>436</v>
      </c>
      <c r="DX48" s="4" t="s">
        <v>835</v>
      </c>
      <c r="DY48" s="4"/>
      <c r="EA48" s="4"/>
      <c r="EE48" s="13"/>
      <c r="EF48" s="16"/>
      <c r="EG48" s="26"/>
      <c r="EH48" s="26"/>
      <c r="EI48" s="24"/>
      <c r="EJ48" s="24"/>
      <c r="EK48" s="24"/>
      <c r="EM48" s="24"/>
      <c r="EV48" s="24"/>
      <c r="EW48" s="24"/>
      <c r="EX48" s="26"/>
      <c r="FA48" s="27"/>
      <c r="FB48" t="s">
        <v>681</v>
      </c>
      <c r="FC48" s="13" t="s">
        <v>361</v>
      </c>
      <c r="FD48" s="13" t="s">
        <v>718</v>
      </c>
      <c r="FE48" s="7" t="str">
        <f t="shared" si="78"/>
        <v>Mini Classic.Big.Single</v>
      </c>
      <c r="FF48" s="122"/>
      <c r="FG48" t="s">
        <v>682</v>
      </c>
      <c r="FH48" t="s">
        <v>717</v>
      </c>
      <c r="FI48" t="s">
        <v>735</v>
      </c>
      <c r="FJ48" s="121" t="s">
        <v>751</v>
      </c>
      <c r="FK48" s="90" t="s">
        <v>807</v>
      </c>
      <c r="FL48" s="66" t="s">
        <v>682</v>
      </c>
      <c r="FM48" t="str">
        <f t="shared" si="84"/>
        <v>Spurs_Spurs_ECFN</v>
      </c>
      <c r="FN48" s="73">
        <v>48</v>
      </c>
      <c r="FO48" s="13">
        <f t="shared" si="63"/>
        <v>0</v>
      </c>
      <c r="FP48" s="7">
        <f t="shared" si="73"/>
        <v>0</v>
      </c>
      <c r="FQ48" s="13"/>
      <c r="FR48" s="7" t="str">
        <f t="shared" si="92"/>
        <v>Bottom Head</v>
      </c>
      <c r="FS48" t="str">
        <f t="shared" si="74"/>
        <v>C11 Thin</v>
      </c>
      <c r="FT48" t="str">
        <f t="shared" si="87"/>
        <v>No Option</v>
      </c>
      <c r="FU48">
        <f t="shared" si="87"/>
        <v>0</v>
      </c>
      <c r="FW48" s="13">
        <f>IF(COUNTIF(Mounts,"*"&amp;FX48&amp;"*")&gt;0=TRUE,1,0)</f>
        <v>0</v>
      </c>
      <c r="FX48" t="s">
        <v>897</v>
      </c>
      <c r="FY48" s="66"/>
      <c r="GA48" s="13">
        <v>12</v>
      </c>
      <c r="GB48" s="80" t="s">
        <v>325</v>
      </c>
    </row>
    <row r="49" spans="1:184" x14ac:dyDescent="0.3">
      <c r="A49" s="29"/>
      <c r="B49" s="171"/>
      <c r="C49" s="50"/>
      <c r="D49" s="30" t="s">
        <v>670</v>
      </c>
      <c r="E49" s="13" t="str">
        <f>IFERROR(INDEX(EU5:EW9,MATCH(C2,EU5:EU9,0),3),"")</f>
        <v>Single 45</v>
      </c>
      <c r="F49" s="13" t="str">
        <f>IF($C$2&lt;&gt;"Classic Maple","No Option","Change to")</f>
        <v>Change to</v>
      </c>
      <c r="G49" s="115"/>
      <c r="H49" s="130" t="str">
        <f ca="1">IF($G$49="","",IF(ISERROR(MATCH($G$49,INDIRECT(B29),0))=FALSE,"","Invalid Selection"))</f>
        <v/>
      </c>
      <c r="J49" s="1"/>
      <c r="K49" s="43"/>
      <c r="M49" s="24"/>
      <c r="N49" s="188"/>
      <c r="O49" s="221" t="str">
        <f t="shared" si="85"/>
        <v>LS L8 45261</v>
      </c>
      <c r="P49" s="195">
        <f t="shared" si="86"/>
        <v>0</v>
      </c>
      <c r="Q49" s="195">
        <f t="shared" si="88"/>
        <v>0</v>
      </c>
      <c r="R49" s="29"/>
      <c r="T49" s="173"/>
      <c r="AG49" s="56" t="s">
        <v>369</v>
      </c>
      <c r="AH49" s="66" t="s">
        <v>1065</v>
      </c>
      <c r="AI49" s="26" t="s">
        <v>154</v>
      </c>
      <c r="AJ49" s="104" t="s">
        <v>270</v>
      </c>
      <c r="AK49" s="105" t="s">
        <v>639</v>
      </c>
      <c r="AL49" s="6"/>
      <c r="AM49" s="6"/>
      <c r="AN49" s="6"/>
      <c r="AO49" s="6"/>
      <c r="AP49" s="6"/>
      <c r="AQ49" s="6"/>
      <c r="AR49" s="6"/>
      <c r="AT49" s="90" t="s">
        <v>898</v>
      </c>
      <c r="AU49" s="15">
        <f t="shared" si="77"/>
        <v>9999</v>
      </c>
      <c r="AV49" s="15">
        <f t="shared" si="77"/>
        <v>9999</v>
      </c>
      <c r="AW49" s="15">
        <f t="shared" si="77"/>
        <v>9999</v>
      </c>
      <c r="AX49" s="15">
        <f t="shared" si="77"/>
        <v>9999</v>
      </c>
      <c r="AY49" s="15">
        <f t="shared" si="77"/>
        <v>9999</v>
      </c>
      <c r="AZ49" s="15">
        <f t="shared" si="77"/>
        <v>9999</v>
      </c>
      <c r="BA49" s="15">
        <f t="shared" si="77"/>
        <v>9999</v>
      </c>
      <c r="BB49" s="15">
        <f t="shared" si="77"/>
        <v>9999</v>
      </c>
      <c r="BC49" s="15">
        <f t="shared" si="77"/>
        <v>9999</v>
      </c>
      <c r="BD49" s="15">
        <f t="shared" si="77"/>
        <v>9999</v>
      </c>
      <c r="BE49" s="15">
        <f t="shared" si="77"/>
        <v>9999</v>
      </c>
      <c r="BF49" s="15">
        <f t="shared" si="77"/>
        <v>9999</v>
      </c>
      <c r="BG49" s="6"/>
      <c r="BH49" s="56"/>
      <c r="BI49" s="1" t="s">
        <v>571</v>
      </c>
      <c r="BM49" s="15"/>
      <c r="BN49" s="11"/>
      <c r="BO49" s="11"/>
      <c r="BP49" s="4" t="s">
        <v>760</v>
      </c>
      <c r="BQ49" s="4"/>
      <c r="BR49" s="6" t="str">
        <f t="shared" si="81"/>
        <v>Classic Maple 10x12 Tom Tom</v>
      </c>
      <c r="BS49" s="4" t="s">
        <v>760</v>
      </c>
      <c r="BT49" s="71"/>
      <c r="BV49" s="6" t="str">
        <f t="shared" si="89"/>
        <v>Legacy Maple 10x12 Tom Tom</v>
      </c>
      <c r="BW49" s="4" t="s">
        <v>760</v>
      </c>
      <c r="BX49" s="67"/>
      <c r="BY49" s="4"/>
      <c r="BZ49" s="6" t="str">
        <f t="shared" si="90"/>
        <v>Legacy Mahogany 10x12 Tom Tom</v>
      </c>
      <c r="CA49" s="4" t="s">
        <v>760</v>
      </c>
      <c r="CB49" s="67"/>
      <c r="CC49" s="4"/>
      <c r="CD49" s="6" t="str">
        <f t="shared" si="91"/>
        <v>Legacy Exotic 10x12 Tom Tom</v>
      </c>
      <c r="CE49" s="4" t="s">
        <v>760</v>
      </c>
      <c r="CF49" s="70"/>
      <c r="CG49" s="23" t="s">
        <v>850</v>
      </c>
      <c r="CH49" s="4" t="s">
        <v>760</v>
      </c>
      <c r="CI49" s="70"/>
      <c r="CJ49" s="4" t="s">
        <v>760</v>
      </c>
      <c r="CK49" s="90" t="s">
        <v>850</v>
      </c>
      <c r="CL49" s="157"/>
      <c r="CM49" s="157"/>
      <c r="CN49" s="157"/>
      <c r="CO49" s="157"/>
      <c r="CP49" s="157"/>
      <c r="CQ49" s="157"/>
      <c r="CR49" s="157"/>
      <c r="CS49" s="14" t="s">
        <v>899</v>
      </c>
      <c r="CT49" s="157"/>
      <c r="CU49" s="225" t="e">
        <f t="shared" si="66"/>
        <v>#N/A</v>
      </c>
      <c r="CV49" s="70"/>
      <c r="CW49" s="4" t="str">
        <f t="shared" si="82"/>
        <v>10x12 Tom Tom</v>
      </c>
      <c r="CX49" s="93" t="s">
        <v>900</v>
      </c>
      <c r="CY49" s="93" t="s">
        <v>901</v>
      </c>
      <c r="CZ49" s="93" t="s">
        <v>902</v>
      </c>
      <c r="DA49" s="93" t="s">
        <v>903</v>
      </c>
      <c r="DB49" s="93" t="s">
        <v>904</v>
      </c>
      <c r="DC49" s="70"/>
      <c r="DD49" s="13" t="s">
        <v>54</v>
      </c>
      <c r="DE49" s="16" t="str">
        <f t="shared" si="3"/>
        <v>Tom.15x16 Tom Tom</v>
      </c>
      <c r="DF49" s="4" t="s">
        <v>905</v>
      </c>
      <c r="DG49" s="69" t="str">
        <f t="shared" si="72"/>
        <v>MLLCLL</v>
      </c>
      <c r="DH49" s="13" t="s">
        <v>78</v>
      </c>
      <c r="DI49" s="13" t="s">
        <v>79</v>
      </c>
      <c r="DJ49" s="13" t="s">
        <v>69</v>
      </c>
      <c r="DM49" s="13"/>
      <c r="DN49" s="13"/>
      <c r="DO49" s="13"/>
      <c r="DP49" s="81" t="s">
        <v>761</v>
      </c>
      <c r="DT49" s="31"/>
      <c r="DU49" s="54"/>
      <c r="DV49" s="54"/>
      <c r="DW49" s="55" t="s">
        <v>469</v>
      </c>
      <c r="DX49" s="4" t="s">
        <v>835</v>
      </c>
      <c r="DY49" s="4"/>
      <c r="EA49" s="4"/>
      <c r="EE49" s="13"/>
      <c r="EF49" s="16"/>
      <c r="EG49" s="26"/>
      <c r="EH49" s="26"/>
      <c r="EI49" s="24"/>
      <c r="EJ49" s="24"/>
      <c r="EK49" s="24"/>
      <c r="EM49" s="24"/>
      <c r="EV49" s="24"/>
      <c r="EW49" s="24"/>
      <c r="EX49" s="26"/>
      <c r="FA49" s="27"/>
      <c r="FB49" t="s">
        <v>700</v>
      </c>
      <c r="FC49" s="13" t="s">
        <v>361</v>
      </c>
      <c r="FD49" s="13" t="s">
        <v>718</v>
      </c>
      <c r="FE49" s="7" t="str">
        <f t="shared" si="78"/>
        <v>Large Classic.Big.Single</v>
      </c>
      <c r="FF49" s="122"/>
      <c r="FG49" t="s">
        <v>682</v>
      </c>
      <c r="FH49" t="s">
        <v>717</v>
      </c>
      <c r="FI49" t="s">
        <v>735</v>
      </c>
      <c r="FJ49" s="121" t="s">
        <v>751</v>
      </c>
      <c r="FK49" s="90" t="s">
        <v>807</v>
      </c>
      <c r="FL49" s="66" t="s">
        <v>682</v>
      </c>
      <c r="FM49" t="str">
        <f t="shared" si="84"/>
        <v>Spurs_Spurs_ECFN</v>
      </c>
      <c r="FN49" s="73">
        <v>49</v>
      </c>
      <c r="FO49" s="13">
        <f t="shared" si="63"/>
        <v>0</v>
      </c>
      <c r="FP49" s="7">
        <f t="shared" si="73"/>
        <v>0</v>
      </c>
      <c r="FQ49" s="13"/>
      <c r="FR49" s="7" t="str">
        <f t="shared" si="92"/>
        <v>Bearing Edge</v>
      </c>
      <c r="FS49" t="str">
        <f t="shared" si="74"/>
        <v>Single 45</v>
      </c>
      <c r="FT49" t="str">
        <f t="shared" si="87"/>
        <v>Change to</v>
      </c>
      <c r="FU49">
        <f t="shared" si="87"/>
        <v>0</v>
      </c>
      <c r="GB49" s="13"/>
    </row>
    <row r="50" spans="1:184" ht="15" thickBot="1" x14ac:dyDescent="0.35">
      <c r="B50" s="230" t="s">
        <v>1357</v>
      </c>
      <c r="C50" s="51"/>
      <c r="D50" s="106" t="s">
        <v>41</v>
      </c>
      <c r="E50" s="13" t="s">
        <v>564</v>
      </c>
      <c r="F50" s="13" t="str">
        <f>IF(GK21= "Yes","Change to","No Option")</f>
        <v>No Option</v>
      </c>
      <c r="G50" s="216"/>
      <c r="H50" s="130" t="str">
        <f ca="1">IF($G$50="","",IF(ISERROR(MATCH($G$50,INDIRECT(GK28),0))=FALSE,"","Invalid Selection"))</f>
        <v/>
      </c>
      <c r="M50" s="24"/>
      <c r="O50" s="221" t="str">
        <f t="shared" si="85"/>
        <v>LS L8 45261</v>
      </c>
      <c r="P50" s="195">
        <f t="shared" si="86"/>
        <v>0</v>
      </c>
      <c r="Q50" s="195">
        <f t="shared" si="88"/>
        <v>0</v>
      </c>
      <c r="T50" s="173"/>
      <c r="Z50" s="56" t="s">
        <v>906</v>
      </c>
      <c r="AB50" s="13"/>
      <c r="AC50" s="13"/>
      <c r="AD50" s="13"/>
      <c r="AG50" s="56" t="s">
        <v>604</v>
      </c>
      <c r="AH50" s="66" t="s">
        <v>1065</v>
      </c>
      <c r="AI50" s="26" t="s">
        <v>154</v>
      </c>
      <c r="AJ50" s="104" t="s">
        <v>270</v>
      </c>
      <c r="AK50" s="105" t="s">
        <v>639</v>
      </c>
      <c r="AL50" s="6"/>
      <c r="AM50" s="6"/>
      <c r="AN50" s="6"/>
      <c r="AO50" s="6"/>
      <c r="AP50" s="6"/>
      <c r="AQ50" s="6"/>
      <c r="AR50" s="6"/>
      <c r="AT50" s="90" t="s">
        <v>907</v>
      </c>
      <c r="AU50" s="15">
        <f t="shared" si="77"/>
        <v>9999</v>
      </c>
      <c r="AV50" s="15">
        <f t="shared" si="77"/>
        <v>9999</v>
      </c>
      <c r="AW50" s="15">
        <f t="shared" si="77"/>
        <v>9999</v>
      </c>
      <c r="AX50" s="15">
        <f t="shared" si="77"/>
        <v>9999</v>
      </c>
      <c r="AY50" s="15">
        <f t="shared" si="77"/>
        <v>9999</v>
      </c>
      <c r="AZ50" s="15">
        <f t="shared" si="77"/>
        <v>9999</v>
      </c>
      <c r="BA50" s="15">
        <f t="shared" si="77"/>
        <v>9999</v>
      </c>
      <c r="BB50" s="15">
        <f t="shared" si="77"/>
        <v>9999</v>
      </c>
      <c r="BC50" s="15">
        <f t="shared" si="77"/>
        <v>9999</v>
      </c>
      <c r="BD50" s="15">
        <f t="shared" si="77"/>
        <v>9999</v>
      </c>
      <c r="BE50" s="15">
        <f t="shared" si="77"/>
        <v>9999</v>
      </c>
      <c r="BF50" s="15">
        <f t="shared" si="77"/>
        <v>9999</v>
      </c>
      <c r="BG50" s="6"/>
      <c r="BH50" s="56"/>
      <c r="BI50" s="1" t="s">
        <v>1352</v>
      </c>
      <c r="BM50" s="15"/>
      <c r="BN50" s="11"/>
      <c r="BO50" s="11"/>
      <c r="BP50" s="4" t="s">
        <v>780</v>
      </c>
      <c r="BQ50" s="4"/>
      <c r="BR50" s="6" t="str">
        <f t="shared" si="81"/>
        <v>Classic Maple 11x12 Tom Tom</v>
      </c>
      <c r="BS50" s="4" t="s">
        <v>780</v>
      </c>
      <c r="BT50" s="71"/>
      <c r="BV50" s="6" t="str">
        <f t="shared" si="89"/>
        <v>Legacy Maple 11x12 Tom Tom</v>
      </c>
      <c r="BW50" s="4" t="s">
        <v>780</v>
      </c>
      <c r="BX50" s="67"/>
      <c r="BY50" s="4"/>
      <c r="BZ50" s="6" t="str">
        <f t="shared" si="90"/>
        <v>Legacy Mahogany 11x12 Tom Tom</v>
      </c>
      <c r="CA50" s="4" t="s">
        <v>780</v>
      </c>
      <c r="CB50" s="67"/>
      <c r="CC50" s="4"/>
      <c r="CD50" s="6" t="str">
        <f t="shared" si="91"/>
        <v>Legacy Exotic 11x12 Tom Tom</v>
      </c>
      <c r="CE50" s="4" t="s">
        <v>780</v>
      </c>
      <c r="CF50" s="70"/>
      <c r="CG50" s="23" t="s">
        <v>863</v>
      </c>
      <c r="CH50" s="4" t="s">
        <v>780</v>
      </c>
      <c r="CI50" s="70"/>
      <c r="CJ50" s="4" t="s">
        <v>780</v>
      </c>
      <c r="CK50" s="90" t="s">
        <v>863</v>
      </c>
      <c r="CL50" s="157"/>
      <c r="CM50" s="157"/>
      <c r="CN50" s="157"/>
      <c r="CO50" s="157"/>
      <c r="CP50" s="157"/>
      <c r="CQ50" s="157"/>
      <c r="CR50" s="157"/>
      <c r="CS50" s="14" t="s">
        <v>908</v>
      </c>
      <c r="CT50" s="157"/>
      <c r="CU50" s="225" t="e">
        <f t="shared" si="66"/>
        <v>#N/A</v>
      </c>
      <c r="CV50" s="70"/>
      <c r="CW50" s="4" t="str">
        <f t="shared" si="82"/>
        <v>11x12 Tom Tom</v>
      </c>
      <c r="CX50" s="93" t="s">
        <v>909</v>
      </c>
      <c r="CY50" s="93" t="s">
        <v>910</v>
      </c>
      <c r="CZ50" s="93" t="s">
        <v>911</v>
      </c>
      <c r="DA50" s="93" t="s">
        <v>912</v>
      </c>
      <c r="DB50" s="93" t="s">
        <v>913</v>
      </c>
      <c r="DC50" s="70"/>
      <c r="DD50" s="13" t="s">
        <v>54</v>
      </c>
      <c r="DE50" s="16" t="str">
        <f t="shared" si="3"/>
        <v>Tom.16x16 Tom Tom</v>
      </c>
      <c r="DF50" s="4" t="s">
        <v>914</v>
      </c>
      <c r="DG50" s="69" t="str">
        <f t="shared" si="72"/>
        <v>MLLCLL</v>
      </c>
      <c r="DH50" s="13" t="s">
        <v>78</v>
      </c>
      <c r="DI50" s="13" t="s">
        <v>79</v>
      </c>
      <c r="DJ50" s="13" t="s">
        <v>69</v>
      </c>
      <c r="DM50" s="13"/>
      <c r="DN50" s="13"/>
      <c r="DO50" s="13"/>
      <c r="DP50" s="81" t="s">
        <v>761</v>
      </c>
      <c r="DU50" s="54"/>
      <c r="DV50" s="54"/>
      <c r="DW50" s="55" t="s">
        <v>292</v>
      </c>
      <c r="DX50" s="4" t="s">
        <v>835</v>
      </c>
      <c r="EE50" s="13"/>
      <c r="EF50" s="16"/>
      <c r="EG50" s="26"/>
      <c r="EH50" s="26"/>
      <c r="EI50" s="24"/>
      <c r="EJ50" s="24"/>
      <c r="EK50" s="24"/>
      <c r="EM50" s="24"/>
      <c r="EV50" s="24"/>
      <c r="EW50" s="24"/>
      <c r="EX50" s="26"/>
      <c r="FA50" s="27"/>
      <c r="FB50" t="s">
        <v>716</v>
      </c>
      <c r="FC50" s="13" t="s">
        <v>361</v>
      </c>
      <c r="FD50" s="13" t="s">
        <v>718</v>
      </c>
      <c r="FE50" s="7" t="str">
        <f t="shared" si="78"/>
        <v>Mach Lugs.Big.Single</v>
      </c>
      <c r="FF50" s="122"/>
      <c r="FG50" t="s">
        <v>682</v>
      </c>
      <c r="FH50" t="s">
        <v>717</v>
      </c>
      <c r="FI50" t="s">
        <v>735</v>
      </c>
      <c r="FJ50" s="121" t="s">
        <v>751</v>
      </c>
      <c r="FK50" s="90" t="s">
        <v>807</v>
      </c>
      <c r="FL50" s="66" t="s">
        <v>682</v>
      </c>
      <c r="FM50" t="str">
        <f t="shared" si="84"/>
        <v>Spurs_Spurs_ECFN</v>
      </c>
      <c r="FN50" s="73">
        <v>50</v>
      </c>
      <c r="FQ50" s="13"/>
      <c r="FR50" s="13" t="str">
        <f t="shared" si="92"/>
        <v>Snare Bed</v>
      </c>
      <c r="FW50" s="13">
        <f>IF(COUNTIF(Mounts,"*"&amp;FX50&amp;"*")&gt;0=TRUE,1,0)</f>
        <v>0</v>
      </c>
      <c r="FX50" t="s">
        <v>915</v>
      </c>
      <c r="FY50" s="66"/>
      <c r="GA50" s="13">
        <v>10</v>
      </c>
      <c r="GB50" s="80" t="s">
        <v>363</v>
      </c>
    </row>
    <row r="51" spans="1:184" x14ac:dyDescent="0.3">
      <c r="B51" s="224"/>
      <c r="C51" s="112"/>
      <c r="D51" s="112"/>
      <c r="E51" s="112"/>
      <c r="F51" s="28"/>
      <c r="G51" s="112"/>
      <c r="H51" s="1"/>
      <c r="M51" s="24"/>
      <c r="T51" s="173"/>
      <c r="Y51" s="13"/>
      <c r="Z51" t="s">
        <v>916</v>
      </c>
      <c r="AA51" s="7" t="s">
        <v>11</v>
      </c>
      <c r="AB51" s="7" t="s">
        <v>12</v>
      </c>
      <c r="AC51" s="7" t="s">
        <v>13</v>
      </c>
      <c r="AD51" s="7" t="s">
        <v>14</v>
      </c>
      <c r="AE51" s="7" t="s">
        <v>15</v>
      </c>
      <c r="AG51" s="56" t="s">
        <v>473</v>
      </c>
      <c r="AH51" s="66" t="s">
        <v>386</v>
      </c>
      <c r="AI51" s="26" t="s">
        <v>154</v>
      </c>
      <c r="AJ51" s="26" t="s">
        <v>401</v>
      </c>
      <c r="AK51" s="105" t="s">
        <v>639</v>
      </c>
      <c r="AL51" s="6"/>
      <c r="AM51" s="6"/>
      <c r="AN51" s="6"/>
      <c r="AO51" s="6"/>
      <c r="AP51" s="6"/>
      <c r="AQ51" s="6"/>
      <c r="AR51" s="6"/>
      <c r="AT51" s="90" t="s">
        <v>917</v>
      </c>
      <c r="AU51" s="15">
        <f t="shared" si="77"/>
        <v>9999</v>
      </c>
      <c r="AV51" s="15">
        <f t="shared" si="77"/>
        <v>9999</v>
      </c>
      <c r="AW51" s="15">
        <f t="shared" si="77"/>
        <v>9999</v>
      </c>
      <c r="AX51" s="15">
        <f t="shared" si="77"/>
        <v>9999</v>
      </c>
      <c r="AY51" s="15">
        <f t="shared" si="77"/>
        <v>9999</v>
      </c>
      <c r="AZ51" s="15">
        <f t="shared" si="77"/>
        <v>9999</v>
      </c>
      <c r="BA51" s="15">
        <f t="shared" si="77"/>
        <v>9999</v>
      </c>
      <c r="BB51" s="15">
        <f t="shared" si="77"/>
        <v>9999</v>
      </c>
      <c r="BC51" s="15">
        <f t="shared" si="77"/>
        <v>9999</v>
      </c>
      <c r="BD51" s="15">
        <f t="shared" si="77"/>
        <v>9999</v>
      </c>
      <c r="BE51" s="15">
        <f t="shared" si="77"/>
        <v>9999</v>
      </c>
      <c r="BF51" s="15">
        <f t="shared" si="77"/>
        <v>9999</v>
      </c>
      <c r="BG51" s="6"/>
      <c r="BH51" s="56"/>
      <c r="BI51" s="1" t="s">
        <v>590</v>
      </c>
      <c r="BM51" s="15"/>
      <c r="BN51" s="11"/>
      <c r="BO51" s="11"/>
      <c r="BP51" s="4" t="s">
        <v>918</v>
      </c>
      <c r="BQ51" s="4"/>
      <c r="BR51" s="6" t="str">
        <f t="shared" si="81"/>
        <v>Classic Maple 9x13 Tom Tom</v>
      </c>
      <c r="BS51" s="4" t="s">
        <v>918</v>
      </c>
      <c r="BT51" s="71"/>
      <c r="BV51" s="6" t="str">
        <f t="shared" si="89"/>
        <v>Legacy Maple 9x13 Tom Tom</v>
      </c>
      <c r="BW51" s="4" t="s">
        <v>918</v>
      </c>
      <c r="BX51" s="67"/>
      <c r="BY51" s="4"/>
      <c r="BZ51" s="6" t="str">
        <f t="shared" si="90"/>
        <v>Legacy Mahogany 9x13 Tom Tom</v>
      </c>
      <c r="CA51" s="4" t="s">
        <v>918</v>
      </c>
      <c r="CB51" s="67"/>
      <c r="CC51" s="4"/>
      <c r="CD51" s="6" t="str">
        <f t="shared" si="91"/>
        <v>Legacy Exotic 9x13 Tom Tom</v>
      </c>
      <c r="CE51" s="4" t="s">
        <v>918</v>
      </c>
      <c r="CF51" s="70"/>
      <c r="CG51" s="23" t="s">
        <v>876</v>
      </c>
      <c r="CH51" s="4" t="s">
        <v>918</v>
      </c>
      <c r="CI51" s="70"/>
      <c r="CJ51" s="4" t="s">
        <v>918</v>
      </c>
      <c r="CK51" s="90" t="s">
        <v>876</v>
      </c>
      <c r="CL51" s="157"/>
      <c r="CM51" s="157"/>
      <c r="CN51" s="157"/>
      <c r="CO51" s="157"/>
      <c r="CP51" s="157"/>
      <c r="CQ51" s="157"/>
      <c r="CR51" s="157"/>
      <c r="CS51" s="158"/>
      <c r="CT51" s="157"/>
      <c r="CU51" s="157"/>
      <c r="CV51" s="157"/>
      <c r="CW51" s="4" t="str">
        <f t="shared" si="82"/>
        <v>9x13 Tom Tom</v>
      </c>
      <c r="CX51" s="93" t="s">
        <v>919</v>
      </c>
      <c r="CY51" s="93" t="s">
        <v>920</v>
      </c>
      <c r="CZ51" s="93" t="s">
        <v>921</v>
      </c>
      <c r="DA51" s="93" t="s">
        <v>922</v>
      </c>
      <c r="DB51" s="93" t="s">
        <v>923</v>
      </c>
      <c r="DC51" s="70"/>
      <c r="DD51" s="13" t="s">
        <v>54</v>
      </c>
      <c r="DE51" s="16" t="str">
        <f t="shared" si="3"/>
        <v xml:space="preserve">Tom.7.5x10 Tom Tom </v>
      </c>
      <c r="DF51" s="4" t="s">
        <v>841</v>
      </c>
      <c r="DG51" s="69" t="str">
        <f t="shared" si="72"/>
        <v>ML</v>
      </c>
      <c r="DH51" s="13" t="s">
        <v>78</v>
      </c>
      <c r="DI51" s="13"/>
      <c r="DJ51" s="13"/>
      <c r="DM51" s="13"/>
      <c r="DN51" s="13"/>
      <c r="DO51" s="13"/>
      <c r="DP51" s="81" t="s">
        <v>761</v>
      </c>
      <c r="DT51" s="31"/>
      <c r="DU51" s="54"/>
      <c r="DV51" s="54"/>
      <c r="DW51" s="55" t="s">
        <v>485</v>
      </c>
      <c r="DX51" s="4" t="s">
        <v>835</v>
      </c>
      <c r="DY51" s="4"/>
      <c r="EA51" s="4"/>
      <c r="EE51" s="13"/>
      <c r="EF51" s="16"/>
      <c r="EG51" s="26"/>
      <c r="EH51" s="26"/>
      <c r="EI51" s="24"/>
      <c r="EJ51" s="24"/>
      <c r="EK51" s="24"/>
      <c r="EM51" s="24"/>
      <c r="EV51" s="24"/>
      <c r="EW51" s="24"/>
      <c r="EX51" s="26"/>
      <c r="FA51" s="27"/>
      <c r="FB51" t="s">
        <v>734</v>
      </c>
      <c r="FC51" s="13" t="s">
        <v>361</v>
      </c>
      <c r="FD51" s="13" t="s">
        <v>718</v>
      </c>
      <c r="FE51" s="7" t="str">
        <f t="shared" si="78"/>
        <v>Large Twin.Big.Single</v>
      </c>
      <c r="FF51" s="122"/>
      <c r="FG51" s="13"/>
      <c r="FH51" s="13"/>
      <c r="FI51" t="s">
        <v>735</v>
      </c>
      <c r="FJ51" s="121" t="s">
        <v>751</v>
      </c>
      <c r="FK51" s="90" t="s">
        <v>817</v>
      </c>
      <c r="FL51" s="66" t="s">
        <v>735</v>
      </c>
      <c r="FM51" t="str">
        <f t="shared" si="84"/>
        <v>Spurs_Spurs_FN</v>
      </c>
      <c r="FN51" s="73">
        <v>51</v>
      </c>
      <c r="FW51" s="13">
        <f>IF(COUNTIF(Mounts,"*"&amp;FX51&amp;"*")&gt;0=TRUE,1,0)</f>
        <v>0</v>
      </c>
      <c r="FX51" t="s">
        <v>924</v>
      </c>
      <c r="FY51" s="66"/>
      <c r="GA51" s="13">
        <v>10</v>
      </c>
      <c r="GB51" s="80" t="s">
        <v>382</v>
      </c>
    </row>
    <row r="52" spans="1:184" x14ac:dyDescent="0.3">
      <c r="A52" s="11"/>
      <c r="B52" s="201"/>
      <c r="C52" s="130"/>
      <c r="D52" s="130"/>
      <c r="E52" s="130"/>
      <c r="F52" s="8"/>
      <c r="G52" s="130"/>
      <c r="H52" s="130"/>
      <c r="M52" s="24"/>
      <c r="T52" s="173"/>
      <c r="Y52" s="13"/>
      <c r="Z52" s="13" t="s">
        <v>52</v>
      </c>
      <c r="AA52" t="s">
        <v>925</v>
      </c>
      <c r="AB52" t="s">
        <v>926</v>
      </c>
      <c r="AC52" t="s">
        <v>927</v>
      </c>
      <c r="AD52" t="s">
        <v>928</v>
      </c>
      <c r="AE52" t="s">
        <v>929</v>
      </c>
      <c r="AG52" s="56" t="s">
        <v>640</v>
      </c>
      <c r="AH52" s="66" t="s">
        <v>386</v>
      </c>
      <c r="AI52" s="26" t="s">
        <v>383</v>
      </c>
      <c r="AJ52" s="104" t="s">
        <v>269</v>
      </c>
      <c r="AK52" s="105" t="s">
        <v>639</v>
      </c>
      <c r="AL52" s="6"/>
      <c r="AM52" s="6"/>
      <c r="AN52" s="6"/>
      <c r="AO52" s="6"/>
      <c r="AP52" s="6"/>
      <c r="AQ52" s="6"/>
      <c r="AR52" s="6"/>
      <c r="AT52" s="90" t="s">
        <v>930</v>
      </c>
      <c r="AU52" s="15">
        <f t="shared" si="77"/>
        <v>9999</v>
      </c>
      <c r="AV52" s="15">
        <f t="shared" si="77"/>
        <v>9999</v>
      </c>
      <c r="AW52" s="15">
        <f t="shared" si="77"/>
        <v>9999</v>
      </c>
      <c r="AX52" s="15">
        <f t="shared" si="77"/>
        <v>9999</v>
      </c>
      <c r="AY52" s="15">
        <f t="shared" si="77"/>
        <v>9999</v>
      </c>
      <c r="AZ52" s="15">
        <f t="shared" si="77"/>
        <v>9999</v>
      </c>
      <c r="BA52" s="15">
        <f t="shared" si="77"/>
        <v>9999</v>
      </c>
      <c r="BB52" s="15">
        <f t="shared" si="77"/>
        <v>9999</v>
      </c>
      <c r="BC52" s="15">
        <f t="shared" si="77"/>
        <v>9999</v>
      </c>
      <c r="BD52" s="15">
        <f t="shared" si="77"/>
        <v>9999</v>
      </c>
      <c r="BE52" s="15">
        <f t="shared" si="77"/>
        <v>9999</v>
      </c>
      <c r="BF52" s="15">
        <f t="shared" si="77"/>
        <v>9999</v>
      </c>
      <c r="BG52" s="6"/>
      <c r="BH52" s="56"/>
      <c r="BI52" s="1" t="s">
        <v>605</v>
      </c>
      <c r="BM52" s="15"/>
      <c r="BN52" s="11"/>
      <c r="BO52" s="11"/>
      <c r="BP52" s="4" t="s">
        <v>771</v>
      </c>
      <c r="BQ52" s="4"/>
      <c r="BR52" s="6" t="str">
        <f t="shared" si="81"/>
        <v>Classic Maple 10x13 Tom Tom</v>
      </c>
      <c r="BS52" s="4" t="s">
        <v>771</v>
      </c>
      <c r="BT52" s="71"/>
      <c r="BV52" s="6" t="str">
        <f t="shared" si="89"/>
        <v>Legacy Maple 10x13 Tom Tom</v>
      </c>
      <c r="BW52" s="4" t="s">
        <v>771</v>
      </c>
      <c r="BX52" s="67"/>
      <c r="BY52" s="4"/>
      <c r="BZ52" s="6" t="str">
        <f t="shared" si="90"/>
        <v>Legacy Mahogany 10x13 Tom Tom</v>
      </c>
      <c r="CA52" s="4" t="s">
        <v>771</v>
      </c>
      <c r="CB52" s="67"/>
      <c r="CC52" s="4"/>
      <c r="CD52" s="6" t="str">
        <f t="shared" si="91"/>
        <v>Legacy Exotic 10x13 Tom Tom</v>
      </c>
      <c r="CE52" s="4" t="s">
        <v>771</v>
      </c>
      <c r="CF52" s="70"/>
      <c r="CG52" s="23" t="s">
        <v>888</v>
      </c>
      <c r="CH52" s="4" t="s">
        <v>771</v>
      </c>
      <c r="CI52" s="70"/>
      <c r="CJ52" s="4" t="s">
        <v>771</v>
      </c>
      <c r="CK52" s="90" t="s">
        <v>888</v>
      </c>
      <c r="CL52" s="157"/>
      <c r="CM52" s="157"/>
      <c r="CN52" s="157"/>
      <c r="CO52" s="157"/>
      <c r="CP52" s="157"/>
      <c r="CQ52" s="157"/>
      <c r="CR52" s="157"/>
      <c r="CS52" s="158"/>
      <c r="CT52" s="157"/>
      <c r="CU52" s="157"/>
      <c r="CV52" s="157"/>
      <c r="CW52" s="4" t="str">
        <f t="shared" si="82"/>
        <v>10x13 Tom Tom</v>
      </c>
      <c r="CX52" s="93" t="s">
        <v>931</v>
      </c>
      <c r="CY52" s="93" t="s">
        <v>932</v>
      </c>
      <c r="CZ52" s="93" t="s">
        <v>933</v>
      </c>
      <c r="DA52" s="93" t="s">
        <v>934</v>
      </c>
      <c r="DB52" s="93" t="s">
        <v>935</v>
      </c>
      <c r="DC52" s="70"/>
      <c r="DD52" s="13" t="s">
        <v>54</v>
      </c>
      <c r="DE52" s="16" t="str">
        <f t="shared" si="3"/>
        <v>Tom.7x10 Tom Tom</v>
      </c>
      <c r="DF52" s="4" t="s">
        <v>827</v>
      </c>
      <c r="DG52" s="69" t="str">
        <f t="shared" si="72"/>
        <v>MLSIST</v>
      </c>
      <c r="DH52" s="13" t="s">
        <v>78</v>
      </c>
      <c r="DI52" s="13"/>
      <c r="DJ52" s="13"/>
      <c r="DM52" s="13" t="s">
        <v>82</v>
      </c>
      <c r="DN52" s="13" t="s">
        <v>83</v>
      </c>
      <c r="DO52" s="13"/>
      <c r="DP52" s="81" t="s">
        <v>761</v>
      </c>
      <c r="DT52" s="31"/>
      <c r="DU52" s="54"/>
      <c r="DV52" s="54"/>
      <c r="DW52" s="55" t="s">
        <v>347</v>
      </c>
      <c r="DX52" s="4" t="s">
        <v>936</v>
      </c>
      <c r="DY52" s="4" t="s">
        <v>772</v>
      </c>
      <c r="EE52" s="13"/>
      <c r="EF52" s="16"/>
      <c r="EG52" s="26"/>
      <c r="EH52" s="26"/>
      <c r="EI52" s="24"/>
      <c r="EJ52" s="24"/>
      <c r="EK52" s="24"/>
      <c r="EM52" s="24"/>
      <c r="EV52" s="24"/>
      <c r="EW52" s="24"/>
      <c r="EX52" s="26"/>
      <c r="FA52" s="27"/>
      <c r="FB52" t="s">
        <v>750</v>
      </c>
      <c r="FC52" s="13" t="s">
        <v>361</v>
      </c>
      <c r="FD52" s="13" t="s">
        <v>718</v>
      </c>
      <c r="FE52" s="7" t="str">
        <f t="shared" si="78"/>
        <v>Large Imperial.Big.Single</v>
      </c>
      <c r="FF52" s="208"/>
      <c r="FG52" s="13"/>
      <c r="FH52" s="13"/>
      <c r="FI52" t="s">
        <v>735</v>
      </c>
      <c r="FJ52" s="121" t="s">
        <v>751</v>
      </c>
      <c r="FK52" s="90" t="s">
        <v>817</v>
      </c>
      <c r="FL52" s="66" t="s">
        <v>735</v>
      </c>
      <c r="FM52" t="str">
        <f t="shared" si="84"/>
        <v>Spurs_Spurs_FN</v>
      </c>
      <c r="FN52" s="73">
        <v>52</v>
      </c>
      <c r="FT52" s="14" t="s">
        <v>937</v>
      </c>
      <c r="FU52">
        <f>IF(SUM(FW46:FW48)&gt;0,1,0)</f>
        <v>0</v>
      </c>
      <c r="GB52" s="13"/>
    </row>
    <row r="53" spans="1:184" x14ac:dyDescent="0.3">
      <c r="A53" s="11"/>
      <c r="B53" s="11"/>
      <c r="C53" s="130"/>
      <c r="D53" s="130"/>
      <c r="E53" s="130"/>
      <c r="F53" s="8"/>
      <c r="G53" s="75"/>
      <c r="H53" s="130"/>
      <c r="M53" s="75"/>
      <c r="T53" s="173"/>
      <c r="Y53" s="13"/>
      <c r="Z53" s="13" t="s">
        <v>54</v>
      </c>
      <c r="AA53" t="s">
        <v>938</v>
      </c>
      <c r="AB53" t="s">
        <v>939</v>
      </c>
      <c r="AC53" t="s">
        <v>940</v>
      </c>
      <c r="AD53" t="s">
        <v>941</v>
      </c>
      <c r="AE53" t="s">
        <v>942</v>
      </c>
      <c r="AG53" s="56" t="s">
        <v>592</v>
      </c>
      <c r="AH53" s="66" t="s">
        <v>386</v>
      </c>
      <c r="AI53" s="26" t="s">
        <v>154</v>
      </c>
      <c r="AJ53" s="26" t="s">
        <v>401</v>
      </c>
      <c r="AK53" s="105" t="s">
        <v>639</v>
      </c>
      <c r="AL53" s="6"/>
      <c r="AM53" s="6"/>
      <c r="AN53" s="6"/>
      <c r="AO53" s="6"/>
      <c r="AP53" s="6"/>
      <c r="AQ53" s="6"/>
      <c r="AR53" s="6"/>
      <c r="AT53" s="90" t="s">
        <v>943</v>
      </c>
      <c r="AU53" s="15">
        <f t="shared" ref="AU53:BF68" si="93">IFERROR(INDEX($AT$81:$BA$972,MATCH(CONCATENATE($AT53,".",AU$3),$AT$81:$AT$972,0),7),9999)</f>
        <v>9999</v>
      </c>
      <c r="AV53" s="15">
        <f t="shared" si="93"/>
        <v>9999</v>
      </c>
      <c r="AW53" s="15">
        <f t="shared" si="93"/>
        <v>9999</v>
      </c>
      <c r="AX53" s="15">
        <f t="shared" si="93"/>
        <v>9999</v>
      </c>
      <c r="AY53" s="15">
        <f t="shared" si="93"/>
        <v>9999</v>
      </c>
      <c r="AZ53" s="15">
        <f t="shared" si="93"/>
        <v>9999</v>
      </c>
      <c r="BA53" s="15">
        <f t="shared" si="93"/>
        <v>9999</v>
      </c>
      <c r="BB53" s="15">
        <f t="shared" si="93"/>
        <v>9999</v>
      </c>
      <c r="BC53" s="15">
        <f t="shared" si="93"/>
        <v>9999</v>
      </c>
      <c r="BD53" s="15">
        <f t="shared" si="93"/>
        <v>9999</v>
      </c>
      <c r="BE53" s="15">
        <f t="shared" si="93"/>
        <v>9999</v>
      </c>
      <c r="BF53" s="15">
        <f t="shared" si="93"/>
        <v>9999</v>
      </c>
      <c r="BG53" s="6"/>
      <c r="BH53" s="56"/>
      <c r="BI53" s="1" t="s">
        <v>591</v>
      </c>
      <c r="BM53" s="15"/>
      <c r="BN53" s="11"/>
      <c r="BO53" s="11"/>
      <c r="BP53" s="4" t="s">
        <v>792</v>
      </c>
      <c r="BQ53" s="4"/>
      <c r="BR53" s="6" t="str">
        <f t="shared" si="81"/>
        <v>Classic Maple 11x13 Tom Tom</v>
      </c>
      <c r="BS53" s="4" t="s">
        <v>792</v>
      </c>
      <c r="BT53" s="71"/>
      <c r="BV53" s="6" t="str">
        <f t="shared" si="89"/>
        <v>Legacy Maple 11x13 Tom Tom</v>
      </c>
      <c r="BW53" s="4" t="s">
        <v>792</v>
      </c>
      <c r="BX53" s="67"/>
      <c r="BY53" s="4"/>
      <c r="BZ53" s="6" t="str">
        <f t="shared" si="90"/>
        <v>Legacy Mahogany 11x13 Tom Tom</v>
      </c>
      <c r="CA53" s="4" t="s">
        <v>792</v>
      </c>
      <c r="CB53" s="67"/>
      <c r="CC53" s="4"/>
      <c r="CD53" s="6" t="str">
        <f t="shared" si="91"/>
        <v>Legacy Exotic 11x13 Tom Tom</v>
      </c>
      <c r="CE53" s="4" t="s">
        <v>792</v>
      </c>
      <c r="CF53" s="70"/>
      <c r="CG53" s="23" t="s">
        <v>898</v>
      </c>
      <c r="CH53" s="4" t="s">
        <v>792</v>
      </c>
      <c r="CI53" s="70"/>
      <c r="CJ53" s="4" t="s">
        <v>792</v>
      </c>
      <c r="CK53" s="90" t="s">
        <v>898</v>
      </c>
      <c r="CL53" s="157"/>
      <c r="CM53" s="157"/>
      <c r="CN53" s="157"/>
      <c r="CO53" s="157"/>
      <c r="CP53" s="157"/>
      <c r="CQ53" s="157"/>
      <c r="CR53" s="157"/>
      <c r="CS53" s="156" t="s">
        <v>944</v>
      </c>
      <c r="CT53" s="157"/>
      <c r="CU53" s="157"/>
      <c r="CV53" s="157"/>
      <c r="CW53" s="4" t="str">
        <f t="shared" si="82"/>
        <v>11x13 Tom Tom</v>
      </c>
      <c r="CX53" s="93" t="s">
        <v>945</v>
      </c>
      <c r="CY53" s="93" t="s">
        <v>946</v>
      </c>
      <c r="CZ53" s="93" t="s">
        <v>947</v>
      </c>
      <c r="DA53" s="93" t="s">
        <v>948</v>
      </c>
      <c r="DB53" s="93" t="s">
        <v>949</v>
      </c>
      <c r="DC53" s="70"/>
      <c r="DD53" s="13" t="s">
        <v>54</v>
      </c>
      <c r="DE53" s="16" t="str">
        <f t="shared" si="3"/>
        <v xml:space="preserve">Tom.7x6 Tom Tom </v>
      </c>
      <c r="DF53" s="4" t="s">
        <v>796</v>
      </c>
      <c r="DG53" s="69" t="str">
        <f t="shared" si="72"/>
        <v>ML</v>
      </c>
      <c r="DH53" s="13" t="s">
        <v>78</v>
      </c>
      <c r="DI53" s="13"/>
      <c r="DJ53" s="13"/>
      <c r="DM53" s="13"/>
      <c r="DN53" s="13"/>
      <c r="DO53" s="13"/>
      <c r="DP53" s="81" t="s">
        <v>823</v>
      </c>
      <c r="DT53" s="31"/>
      <c r="DU53" s="54"/>
      <c r="DV53" s="54"/>
      <c r="DW53" s="55" t="s">
        <v>384</v>
      </c>
      <c r="DX53" s="4" t="s">
        <v>936</v>
      </c>
      <c r="DY53" s="4"/>
      <c r="EE53" s="13"/>
      <c r="EF53" s="16"/>
      <c r="EG53" s="26"/>
      <c r="EH53" s="26"/>
      <c r="EI53" s="24"/>
      <c r="EJ53" s="24"/>
      <c r="EK53" s="24"/>
      <c r="EM53" s="24"/>
      <c r="EV53" s="24"/>
      <c r="EW53" s="24"/>
      <c r="EX53" s="26"/>
      <c r="FA53" s="27"/>
      <c r="FB53" t="s">
        <v>681</v>
      </c>
      <c r="FC53" s="13" t="s">
        <v>140</v>
      </c>
      <c r="FD53" s="13" t="s">
        <v>718</v>
      </c>
      <c r="FE53" s="7" t="str">
        <f t="shared" si="78"/>
        <v>Mini Classic.Small.Single</v>
      </c>
      <c r="FF53" s="122"/>
      <c r="FG53" t="s">
        <v>682</v>
      </c>
      <c r="FH53" s="13"/>
      <c r="FI53" t="s">
        <v>735</v>
      </c>
      <c r="FJ53" s="121" t="s">
        <v>751</v>
      </c>
      <c r="FK53" s="90" t="s">
        <v>859</v>
      </c>
      <c r="FL53" s="66" t="s">
        <v>682</v>
      </c>
      <c r="FM53" t="str">
        <f t="shared" si="84"/>
        <v>Spurs_Spurs_EFN</v>
      </c>
      <c r="FN53" s="73">
        <v>53</v>
      </c>
      <c r="FT53" s="14" t="s">
        <v>950</v>
      </c>
      <c r="FU53">
        <f>IF(SUM(FW50:FW51)&gt;0,1,0)</f>
        <v>0</v>
      </c>
      <c r="FW53" s="13">
        <f>IF(COUNTIF(Mounts,"*"&amp;FX53&amp;"*")&gt;0=TRUE,1,0)</f>
        <v>0</v>
      </c>
      <c r="FX53" t="s">
        <v>951</v>
      </c>
      <c r="FY53" s="66"/>
      <c r="GA53" s="13">
        <v>9</v>
      </c>
      <c r="GB53" s="80" t="s">
        <v>198</v>
      </c>
    </row>
    <row r="54" spans="1:184" x14ac:dyDescent="0.3">
      <c r="A54" s="11"/>
      <c r="B54" s="11"/>
      <c r="C54" s="130"/>
      <c r="D54" s="130"/>
      <c r="E54" s="130"/>
      <c r="F54" s="8"/>
      <c r="G54" s="75"/>
      <c r="H54" s="130"/>
      <c r="M54" s="75"/>
      <c r="T54" s="173"/>
      <c r="V54" s="2"/>
      <c r="Y54" s="13"/>
      <c r="Z54" s="13" t="s">
        <v>53</v>
      </c>
      <c r="AA54" t="s">
        <v>952</v>
      </c>
      <c r="AB54" t="s">
        <v>953</v>
      </c>
      <c r="AC54" t="s">
        <v>954</v>
      </c>
      <c r="AD54" t="s">
        <v>955</v>
      </c>
      <c r="AE54" t="s">
        <v>956</v>
      </c>
      <c r="AG54" s="56" t="s">
        <v>606</v>
      </c>
      <c r="AH54" s="66" t="s">
        <v>386</v>
      </c>
      <c r="AI54" s="26" t="s">
        <v>154</v>
      </c>
      <c r="AJ54" s="26" t="s">
        <v>401</v>
      </c>
      <c r="AK54" s="105" t="s">
        <v>639</v>
      </c>
      <c r="AL54" s="6"/>
      <c r="AM54" s="6"/>
      <c r="AN54" s="6"/>
      <c r="AO54" s="6"/>
      <c r="AP54" s="6"/>
      <c r="AQ54" s="6"/>
      <c r="AR54" s="6"/>
      <c r="AT54" s="90" t="s">
        <v>957</v>
      </c>
      <c r="AU54" s="15">
        <f t="shared" si="93"/>
        <v>9999</v>
      </c>
      <c r="AV54" s="15">
        <f t="shared" si="93"/>
        <v>9999</v>
      </c>
      <c r="AW54" s="15">
        <f t="shared" si="93"/>
        <v>9999</v>
      </c>
      <c r="AX54" s="15">
        <f t="shared" si="93"/>
        <v>9999</v>
      </c>
      <c r="AY54" s="15">
        <f t="shared" si="93"/>
        <v>9999</v>
      </c>
      <c r="AZ54" s="15">
        <f t="shared" si="93"/>
        <v>9999</v>
      </c>
      <c r="BA54" s="15">
        <f t="shared" si="93"/>
        <v>9999</v>
      </c>
      <c r="BB54" s="15">
        <f t="shared" si="93"/>
        <v>9999</v>
      </c>
      <c r="BC54" s="15">
        <f t="shared" si="93"/>
        <v>9999</v>
      </c>
      <c r="BD54" s="15">
        <f t="shared" si="93"/>
        <v>9999</v>
      </c>
      <c r="BE54" s="15">
        <f t="shared" si="93"/>
        <v>9999</v>
      </c>
      <c r="BF54" s="15">
        <f t="shared" si="93"/>
        <v>9999</v>
      </c>
      <c r="BG54" s="6"/>
      <c r="BH54" s="56"/>
      <c r="BI54" s="1" t="s">
        <v>624</v>
      </c>
      <c r="BM54" s="15"/>
      <c r="BN54" s="11"/>
      <c r="BO54" s="11"/>
      <c r="BP54" s="4" t="s">
        <v>806</v>
      </c>
      <c r="BQ54" s="4"/>
      <c r="BR54" s="6" t="str">
        <f t="shared" si="81"/>
        <v>Classic Maple 12x13 Tom Tom</v>
      </c>
      <c r="BS54" s="4" t="s">
        <v>806</v>
      </c>
      <c r="BT54" s="71"/>
      <c r="BV54" s="6" t="str">
        <f t="shared" si="89"/>
        <v>Legacy Maple 12x13 Tom Tom</v>
      </c>
      <c r="BW54" s="4" t="s">
        <v>806</v>
      </c>
      <c r="BX54" s="67"/>
      <c r="BY54" s="4"/>
      <c r="BZ54" s="6" t="str">
        <f t="shared" si="90"/>
        <v>Legacy Mahogany 12x13 Tom Tom</v>
      </c>
      <c r="CA54" s="4" t="s">
        <v>806</v>
      </c>
      <c r="CB54" s="67"/>
      <c r="CC54" s="4"/>
      <c r="CD54" s="6" t="str">
        <f t="shared" si="91"/>
        <v>Legacy Exotic 12x13 Tom Tom</v>
      </c>
      <c r="CE54" s="4" t="s">
        <v>806</v>
      </c>
      <c r="CF54" s="70"/>
      <c r="CG54" s="23" t="s">
        <v>907</v>
      </c>
      <c r="CH54" s="4" t="s">
        <v>806</v>
      </c>
      <c r="CI54" s="70"/>
      <c r="CJ54" s="4" t="s">
        <v>806</v>
      </c>
      <c r="CK54" s="90" t="s">
        <v>907</v>
      </c>
      <c r="CL54" s="157"/>
      <c r="CM54" s="157"/>
      <c r="CN54" s="157"/>
      <c r="CO54" s="157"/>
      <c r="CP54" s="157"/>
      <c r="CQ54" s="157"/>
      <c r="CR54" s="157"/>
      <c r="CS54" s="158" t="s">
        <v>958</v>
      </c>
      <c r="CT54" s="157"/>
      <c r="CU54" s="157"/>
      <c r="CV54" s="157"/>
      <c r="CW54" s="4" t="str">
        <f t="shared" si="82"/>
        <v>12x13 Tom Tom</v>
      </c>
      <c r="CX54" s="93" t="s">
        <v>959</v>
      </c>
      <c r="CY54" s="93" t="s">
        <v>960</v>
      </c>
      <c r="CZ54" s="93" t="s">
        <v>961</v>
      </c>
      <c r="DA54" s="93" t="s">
        <v>962</v>
      </c>
      <c r="DB54" s="93" t="s">
        <v>963</v>
      </c>
      <c r="DC54" s="70"/>
      <c r="DD54" s="13" t="s">
        <v>54</v>
      </c>
      <c r="DE54" s="16" t="str">
        <f t="shared" si="3"/>
        <v>Tom.7x8 Tom Tom</v>
      </c>
      <c r="DF54" s="4" t="s">
        <v>811</v>
      </c>
      <c r="DG54" s="69" t="str">
        <f t="shared" si="72"/>
        <v>ML</v>
      </c>
      <c r="DH54" s="13" t="s">
        <v>78</v>
      </c>
      <c r="DI54" s="13"/>
      <c r="DJ54" s="13"/>
      <c r="DM54" s="13"/>
      <c r="DN54" s="13"/>
      <c r="DO54" s="13"/>
      <c r="DP54" s="81" t="s">
        <v>761</v>
      </c>
      <c r="DT54" s="31"/>
      <c r="DW54" s="55" t="s">
        <v>452</v>
      </c>
      <c r="DX54" s="4" t="s">
        <v>936</v>
      </c>
      <c r="DY54" s="4"/>
      <c r="EE54" s="13"/>
      <c r="EF54" s="16"/>
      <c r="EG54" s="26"/>
      <c r="EH54" s="26"/>
      <c r="EI54" s="24"/>
      <c r="EL54" s="24"/>
      <c r="EM54" s="18"/>
      <c r="EV54" s="24"/>
      <c r="EW54" s="24"/>
      <c r="EX54" s="26"/>
      <c r="FA54" s="27"/>
      <c r="FB54" t="s">
        <v>700</v>
      </c>
      <c r="FC54" s="13" t="s">
        <v>140</v>
      </c>
      <c r="FD54" s="13" t="s">
        <v>718</v>
      </c>
      <c r="FE54" s="7" t="str">
        <f t="shared" si="78"/>
        <v>Large Classic.Small.Single</v>
      </c>
      <c r="FF54" s="122"/>
      <c r="FG54" t="s">
        <v>682</v>
      </c>
      <c r="FH54" s="13"/>
      <c r="FI54" t="s">
        <v>735</v>
      </c>
      <c r="FJ54" s="121" t="s">
        <v>751</v>
      </c>
      <c r="FK54" s="90" t="s">
        <v>859</v>
      </c>
      <c r="FL54" s="66" t="s">
        <v>682</v>
      </c>
      <c r="FM54" t="str">
        <f t="shared" si="84"/>
        <v>Spurs_Spurs_EFN</v>
      </c>
      <c r="FT54" s="14" t="s">
        <v>964</v>
      </c>
      <c r="FU54">
        <f>IF(SUM(FW53:FW54)&gt;0,1,0)</f>
        <v>0</v>
      </c>
      <c r="FW54" s="13">
        <f>IF(COUNTIF(Mounts,"*"&amp;FX54&amp;"*")&gt;0=TRUE,1,0)</f>
        <v>0</v>
      </c>
      <c r="FX54" t="s">
        <v>965</v>
      </c>
      <c r="FY54" s="66"/>
      <c r="GA54" s="13">
        <v>9</v>
      </c>
      <c r="GB54" s="80" t="s">
        <v>229</v>
      </c>
    </row>
    <row r="55" spans="1:184" x14ac:dyDescent="0.3">
      <c r="A55" s="11"/>
      <c r="E55" s="8"/>
      <c r="F55" s="8"/>
      <c r="G55" s="200"/>
      <c r="H55" s="130"/>
      <c r="T55" s="173"/>
      <c r="Y55" s="13"/>
      <c r="Z55" s="13" t="s">
        <v>55</v>
      </c>
      <c r="AA55" t="s">
        <v>966</v>
      </c>
      <c r="AB55" t="s">
        <v>967</v>
      </c>
      <c r="AC55" t="s">
        <v>968</v>
      </c>
      <c r="AD55" t="s">
        <v>969</v>
      </c>
      <c r="AE55" t="s">
        <v>970</v>
      </c>
      <c r="AG55" s="56" t="s">
        <v>624</v>
      </c>
      <c r="AH55" s="66" t="s">
        <v>113</v>
      </c>
      <c r="AI55" s="26" t="s">
        <v>114</v>
      </c>
      <c r="AJ55" s="104" t="s">
        <v>115</v>
      </c>
      <c r="AK55" s="105" t="s">
        <v>624</v>
      </c>
      <c r="AL55" s="6"/>
      <c r="AM55" s="6"/>
      <c r="AN55" s="6"/>
      <c r="AO55" s="6"/>
      <c r="AP55" s="6"/>
      <c r="AQ55" s="6"/>
      <c r="AR55" s="6"/>
      <c r="AT55" s="90" t="s">
        <v>971</v>
      </c>
      <c r="AU55" s="15">
        <f t="shared" si="93"/>
        <v>9999</v>
      </c>
      <c r="AV55" s="15">
        <f t="shared" si="93"/>
        <v>9999</v>
      </c>
      <c r="AW55" s="15">
        <f t="shared" si="93"/>
        <v>9999</v>
      </c>
      <c r="AX55" s="15">
        <f t="shared" si="93"/>
        <v>9999</v>
      </c>
      <c r="AY55" s="15">
        <f t="shared" si="93"/>
        <v>9999</v>
      </c>
      <c r="AZ55" s="15">
        <f t="shared" si="93"/>
        <v>9999</v>
      </c>
      <c r="BA55" s="15">
        <f t="shared" si="93"/>
        <v>9999</v>
      </c>
      <c r="BB55" s="15">
        <f t="shared" si="93"/>
        <v>9999</v>
      </c>
      <c r="BC55" s="15">
        <f t="shared" si="93"/>
        <v>9999</v>
      </c>
      <c r="BD55" s="15">
        <f t="shared" si="93"/>
        <v>9999</v>
      </c>
      <c r="BE55" s="15">
        <f t="shared" si="93"/>
        <v>9999</v>
      </c>
      <c r="BF55" s="15">
        <f t="shared" si="93"/>
        <v>9999</v>
      </c>
      <c r="BG55" s="6"/>
      <c r="BH55" s="6"/>
      <c r="BI55" s="1" t="s">
        <v>639</v>
      </c>
      <c r="BM55" s="15"/>
      <c r="BN55" s="11"/>
      <c r="BO55" s="11"/>
      <c r="BP55" s="4" t="s">
        <v>972</v>
      </c>
      <c r="BQ55" s="4"/>
      <c r="BR55" s="6" t="str">
        <f t="shared" si="81"/>
        <v>Classic Maple 9x14 Tom Tom</v>
      </c>
      <c r="BS55" s="4" t="s">
        <v>972</v>
      </c>
      <c r="BT55" s="71"/>
      <c r="BV55" s="6" t="str">
        <f t="shared" si="89"/>
        <v>Legacy Maple 9x14 Tom Tom</v>
      </c>
      <c r="BW55" s="4" t="s">
        <v>972</v>
      </c>
      <c r="BX55" s="67"/>
      <c r="BY55" s="4"/>
      <c r="BZ55" s="6" t="str">
        <f t="shared" si="90"/>
        <v>Legacy Mahogany 9x14 Tom Tom</v>
      </c>
      <c r="CA55" s="4" t="s">
        <v>972</v>
      </c>
      <c r="CB55" s="67"/>
      <c r="CC55" s="4"/>
      <c r="CD55" s="6" t="str">
        <f t="shared" si="91"/>
        <v>Legacy Exotic 9x14 Tom Tom</v>
      </c>
      <c r="CE55" s="4" t="s">
        <v>972</v>
      </c>
      <c r="CF55" s="70"/>
      <c r="CG55" s="23" t="s">
        <v>917</v>
      </c>
      <c r="CH55" s="4" t="s">
        <v>972</v>
      </c>
      <c r="CI55" s="70"/>
      <c r="CJ55" s="4" t="s">
        <v>972</v>
      </c>
      <c r="CK55" s="90" t="s">
        <v>917</v>
      </c>
      <c r="CL55" s="157"/>
      <c r="CM55" s="157"/>
      <c r="CN55" s="157"/>
      <c r="CO55" s="157"/>
      <c r="CP55" s="157"/>
      <c r="CQ55" s="157"/>
      <c r="CR55" s="157"/>
      <c r="CS55" s="14" t="s">
        <v>973</v>
      </c>
      <c r="CU55" s="225" t="e">
        <f t="shared" ref="CU55:CU57" si="94">CT55*INDEX($DB$90:$DB$92,MATCH($CQ$85,Currency,0))/$DB$90</f>
        <v>#N/A</v>
      </c>
      <c r="CV55" s="157"/>
      <c r="CW55" s="4" t="str">
        <f t="shared" si="82"/>
        <v>9x14 Tom Tom</v>
      </c>
      <c r="CX55" s="93" t="s">
        <v>974</v>
      </c>
      <c r="CY55" s="93" t="s">
        <v>975</v>
      </c>
      <c r="CZ55" s="93" t="s">
        <v>976</v>
      </c>
      <c r="DA55" s="93" t="s">
        <v>977</v>
      </c>
      <c r="DB55" s="93" t="s">
        <v>978</v>
      </c>
      <c r="DC55" s="70"/>
      <c r="DD55" s="13" t="s">
        <v>54</v>
      </c>
      <c r="DE55" s="16" t="str">
        <f t="shared" si="3"/>
        <v>Tom.8x10 Tom Tom</v>
      </c>
      <c r="DF55" s="4" t="s">
        <v>851</v>
      </c>
      <c r="DG55" s="69" t="str">
        <f t="shared" si="72"/>
        <v>MLLCLL</v>
      </c>
      <c r="DH55" s="13" t="s">
        <v>78</v>
      </c>
      <c r="DI55" s="13" t="s">
        <v>79</v>
      </c>
      <c r="DJ55" s="13" t="s">
        <v>69</v>
      </c>
      <c r="DM55" s="13"/>
      <c r="DN55" s="13"/>
      <c r="DO55" s="13"/>
      <c r="DP55" s="81" t="s">
        <v>761</v>
      </c>
      <c r="EF55" s="16"/>
      <c r="EG55" s="26"/>
      <c r="EH55" s="26"/>
      <c r="EI55" s="24"/>
      <c r="EJ55" s="24"/>
      <c r="EK55" s="24"/>
      <c r="EV55" s="24"/>
      <c r="EW55" s="24"/>
      <c r="EX55" s="26"/>
      <c r="FA55" s="27"/>
      <c r="FB55" t="s">
        <v>716</v>
      </c>
      <c r="FC55" s="13" t="s">
        <v>140</v>
      </c>
      <c r="FD55" s="13" t="s">
        <v>718</v>
      </c>
      <c r="FE55" s="7" t="str">
        <f t="shared" si="78"/>
        <v>Mach Lugs.Small.Single</v>
      </c>
      <c r="FF55" s="122"/>
      <c r="FG55" t="s">
        <v>682</v>
      </c>
      <c r="FH55" s="13"/>
      <c r="FI55" t="s">
        <v>735</v>
      </c>
      <c r="FJ55" s="121" t="s">
        <v>751</v>
      </c>
      <c r="FK55" s="90" t="s">
        <v>859</v>
      </c>
      <c r="FL55" s="66" t="s">
        <v>682</v>
      </c>
      <c r="FM55" t="str">
        <f t="shared" si="84"/>
        <v>Spurs_Spurs_EFN</v>
      </c>
      <c r="FU55" s="12"/>
      <c r="GB55" s="13"/>
    </row>
    <row r="56" spans="1:184" x14ac:dyDescent="0.3">
      <c r="A56" s="11"/>
      <c r="E56" s="130"/>
      <c r="F56" s="8"/>
      <c r="G56" s="200"/>
      <c r="H56" s="130"/>
      <c r="T56" s="173"/>
      <c r="V56" s="14"/>
      <c r="AG56" s="10" t="s">
        <v>407</v>
      </c>
      <c r="AH56" s="66" t="s">
        <v>113</v>
      </c>
      <c r="AI56" s="26" t="s">
        <v>306</v>
      </c>
      <c r="AJ56" s="104" t="s">
        <v>268</v>
      </c>
      <c r="AK56" s="105" t="s">
        <v>407</v>
      </c>
      <c r="AL56" s="6"/>
      <c r="AM56" s="6"/>
      <c r="AN56" s="6"/>
      <c r="AO56" s="6"/>
      <c r="AP56" s="6"/>
      <c r="AQ56" s="6"/>
      <c r="AR56" s="6"/>
      <c r="AT56" s="90" t="s">
        <v>979</v>
      </c>
      <c r="AU56" s="15">
        <f t="shared" si="93"/>
        <v>9999</v>
      </c>
      <c r="AV56" s="15">
        <f t="shared" si="93"/>
        <v>9999</v>
      </c>
      <c r="AW56" s="15">
        <f t="shared" si="93"/>
        <v>9999</v>
      </c>
      <c r="AX56" s="15">
        <f t="shared" si="93"/>
        <v>9999</v>
      </c>
      <c r="AY56" s="15">
        <f t="shared" si="93"/>
        <v>9999</v>
      </c>
      <c r="AZ56" s="15">
        <f t="shared" si="93"/>
        <v>9999</v>
      </c>
      <c r="BA56" s="15">
        <f t="shared" si="93"/>
        <v>9999</v>
      </c>
      <c r="BB56" s="15">
        <f t="shared" si="93"/>
        <v>9999</v>
      </c>
      <c r="BC56" s="15">
        <f t="shared" si="93"/>
        <v>9999</v>
      </c>
      <c r="BD56" s="15">
        <f t="shared" si="93"/>
        <v>9999</v>
      </c>
      <c r="BE56" s="15">
        <f t="shared" si="93"/>
        <v>9999</v>
      </c>
      <c r="BF56" s="15">
        <f t="shared" si="93"/>
        <v>9999</v>
      </c>
      <c r="BG56" s="6"/>
      <c r="BH56" s="6"/>
      <c r="BI56" s="1" t="s">
        <v>654</v>
      </c>
      <c r="BM56" s="15"/>
      <c r="BN56" s="11"/>
      <c r="BO56" s="11"/>
      <c r="BP56" s="4" t="s">
        <v>775</v>
      </c>
      <c r="BQ56" s="4"/>
      <c r="BR56" s="6" t="str">
        <f t="shared" si="81"/>
        <v>Classic Maple 10x14 Tom Tom</v>
      </c>
      <c r="BS56" s="4" t="s">
        <v>775</v>
      </c>
      <c r="BT56" s="71"/>
      <c r="BV56" s="6" t="str">
        <f t="shared" si="89"/>
        <v>Legacy Maple 10x14 Tom Tom</v>
      </c>
      <c r="BW56" s="4" t="s">
        <v>775</v>
      </c>
      <c r="BX56" s="67"/>
      <c r="BY56" s="4"/>
      <c r="BZ56" s="6" t="str">
        <f t="shared" si="90"/>
        <v>Legacy Mahogany 10x14 Tom Tom</v>
      </c>
      <c r="CA56" s="4" t="s">
        <v>775</v>
      </c>
      <c r="CB56" s="67"/>
      <c r="CC56" s="4"/>
      <c r="CD56" s="6" t="str">
        <f t="shared" si="91"/>
        <v>Legacy Exotic 10x14 Tom Tom</v>
      </c>
      <c r="CE56" s="4" t="s">
        <v>775</v>
      </c>
      <c r="CF56" s="70"/>
      <c r="CG56" s="23" t="s">
        <v>930</v>
      </c>
      <c r="CH56" s="4" t="s">
        <v>775</v>
      </c>
      <c r="CI56" s="70"/>
      <c r="CJ56" s="4" t="s">
        <v>775</v>
      </c>
      <c r="CK56" s="90" t="s">
        <v>930</v>
      </c>
      <c r="CL56" s="157"/>
      <c r="CM56" s="157"/>
      <c r="CN56" s="157"/>
      <c r="CO56" s="157"/>
      <c r="CP56" s="157"/>
      <c r="CQ56" s="157"/>
      <c r="CR56" s="157"/>
      <c r="CS56" s="14" t="s">
        <v>980</v>
      </c>
      <c r="CU56" s="225" t="e">
        <f t="shared" si="94"/>
        <v>#N/A</v>
      </c>
      <c r="CV56" s="157"/>
      <c r="CW56" s="4" t="str">
        <f t="shared" si="82"/>
        <v>10x14 Tom Tom</v>
      </c>
      <c r="CX56" s="93" t="s">
        <v>981</v>
      </c>
      <c r="CY56" s="93" t="s">
        <v>982</v>
      </c>
      <c r="CZ56" s="93" t="s">
        <v>983</v>
      </c>
      <c r="DA56" s="93" t="s">
        <v>984</v>
      </c>
      <c r="DB56" s="93" t="s">
        <v>985</v>
      </c>
      <c r="DC56" s="70"/>
      <c r="DD56" s="13" t="s">
        <v>54</v>
      </c>
      <c r="DE56" s="16" t="str">
        <f t="shared" si="3"/>
        <v>Tom.8x12 Tom Tom</v>
      </c>
      <c r="DF56" s="4" t="s">
        <v>877</v>
      </c>
      <c r="DG56" s="69" t="str">
        <f t="shared" si="72"/>
        <v>MLLCLLSIST</v>
      </c>
      <c r="DH56" s="13" t="s">
        <v>78</v>
      </c>
      <c r="DI56" s="13" t="s">
        <v>79</v>
      </c>
      <c r="DJ56" s="13" t="s">
        <v>69</v>
      </c>
      <c r="DM56" s="13" t="s">
        <v>82</v>
      </c>
      <c r="DN56" s="13" t="s">
        <v>83</v>
      </c>
      <c r="DO56" s="13"/>
      <c r="DP56" s="81" t="s">
        <v>761</v>
      </c>
      <c r="EF56" s="16"/>
      <c r="EG56" s="26"/>
      <c r="EH56" s="26"/>
      <c r="EI56" s="24"/>
      <c r="EJ56" s="24"/>
      <c r="EK56" s="24"/>
      <c r="EM56" s="24"/>
      <c r="EV56" s="24"/>
      <c r="EW56" s="24"/>
      <c r="EX56" s="26"/>
      <c r="FA56" s="27"/>
      <c r="FB56" t="s">
        <v>734</v>
      </c>
      <c r="FC56" s="13" t="s">
        <v>140</v>
      </c>
      <c r="FD56" s="13" t="s">
        <v>718</v>
      </c>
      <c r="FE56" s="7" t="str">
        <f t="shared" si="78"/>
        <v>Large Twin.Small.Single</v>
      </c>
      <c r="FF56" s="122"/>
      <c r="FG56" s="13"/>
      <c r="FH56" s="13"/>
      <c r="FI56" t="s">
        <v>735</v>
      </c>
      <c r="FJ56" s="121" t="s">
        <v>751</v>
      </c>
      <c r="FK56" s="90" t="s">
        <v>817</v>
      </c>
      <c r="FL56" s="66" t="s">
        <v>735</v>
      </c>
      <c r="FM56" t="str">
        <f t="shared" si="84"/>
        <v>Spurs_Spurs_FN</v>
      </c>
      <c r="FT56" s="14" t="s">
        <v>986</v>
      </c>
      <c r="FU56">
        <f>IF(SUM(FW57:FW59)&gt;0,1,0)</f>
        <v>0</v>
      </c>
      <c r="FX56" t="s">
        <v>432</v>
      </c>
      <c r="GA56" s="13" t="s">
        <v>89</v>
      </c>
      <c r="GB56" s="66" t="s">
        <v>87</v>
      </c>
    </row>
    <row r="57" spans="1:184" ht="15" thickBot="1" x14ac:dyDescent="0.35">
      <c r="A57" s="11"/>
      <c r="B57" s="76"/>
      <c r="D57" s="76"/>
      <c r="E57" s="8"/>
      <c r="F57" s="8"/>
      <c r="G57" s="200"/>
      <c r="H57" s="130"/>
      <c r="T57" s="173"/>
      <c r="V57" s="14"/>
      <c r="AG57" s="56" t="s">
        <v>157</v>
      </c>
      <c r="AH57" s="66" t="s">
        <v>386</v>
      </c>
      <c r="AI57" s="66" t="s">
        <v>364</v>
      </c>
      <c r="AJ57" s="104" t="s">
        <v>1174</v>
      </c>
      <c r="AK57" s="105" t="s">
        <v>527</v>
      </c>
      <c r="AL57" s="6"/>
      <c r="AM57" s="6"/>
      <c r="AN57" s="6"/>
      <c r="AO57" s="6"/>
      <c r="AP57" s="6"/>
      <c r="AQ57" s="6"/>
      <c r="AR57" s="6"/>
      <c r="AT57" s="90" t="s">
        <v>988</v>
      </c>
      <c r="AU57" s="15">
        <f t="shared" si="93"/>
        <v>9999</v>
      </c>
      <c r="AV57" s="15">
        <f t="shared" si="93"/>
        <v>9999</v>
      </c>
      <c r="AW57" s="15">
        <f t="shared" si="93"/>
        <v>9999</v>
      </c>
      <c r="AX57" s="15">
        <f t="shared" si="93"/>
        <v>9999</v>
      </c>
      <c r="AY57" s="15">
        <f t="shared" si="93"/>
        <v>9999</v>
      </c>
      <c r="AZ57" s="15">
        <f t="shared" si="93"/>
        <v>9999</v>
      </c>
      <c r="BA57" s="15">
        <f t="shared" si="93"/>
        <v>9999</v>
      </c>
      <c r="BB57" s="15">
        <f t="shared" si="93"/>
        <v>9999</v>
      </c>
      <c r="BC57" s="15">
        <f t="shared" si="93"/>
        <v>9999</v>
      </c>
      <c r="BD57" s="15">
        <f t="shared" si="93"/>
        <v>9999</v>
      </c>
      <c r="BE57" s="15">
        <f t="shared" si="93"/>
        <v>9999</v>
      </c>
      <c r="BF57" s="15">
        <f t="shared" si="93"/>
        <v>9999</v>
      </c>
      <c r="BG57" s="6"/>
      <c r="BH57" s="6"/>
      <c r="BI57" s="1" t="s">
        <v>672</v>
      </c>
      <c r="BM57" s="15"/>
      <c r="BN57" s="11"/>
      <c r="BO57" s="11"/>
      <c r="BP57" s="4" t="s">
        <v>799</v>
      </c>
      <c r="BQ57" s="4"/>
      <c r="BR57" s="6" t="str">
        <f t="shared" si="81"/>
        <v>Classic Maple 11x14 Tom Tom</v>
      </c>
      <c r="BS57" s="4" t="s">
        <v>799</v>
      </c>
      <c r="BT57" s="71"/>
      <c r="BV57" s="6" t="str">
        <f t="shared" si="89"/>
        <v>Legacy Maple 11x14 Tom Tom</v>
      </c>
      <c r="BW57" s="4" t="s">
        <v>799</v>
      </c>
      <c r="BX57" s="67"/>
      <c r="BY57" s="4"/>
      <c r="BZ57" s="6" t="str">
        <f t="shared" si="90"/>
        <v>Legacy Mahogany 11x14 Tom Tom</v>
      </c>
      <c r="CA57" s="4" t="s">
        <v>799</v>
      </c>
      <c r="CB57" s="67"/>
      <c r="CC57" s="4"/>
      <c r="CD57" s="6" t="str">
        <f t="shared" si="91"/>
        <v>Legacy Exotic 11x14 Tom Tom</v>
      </c>
      <c r="CE57" s="4" t="s">
        <v>799</v>
      </c>
      <c r="CF57" s="70"/>
      <c r="CG57" s="23" t="s">
        <v>943</v>
      </c>
      <c r="CH57" s="4" t="s">
        <v>799</v>
      </c>
      <c r="CI57" s="70"/>
      <c r="CJ57" s="4" t="s">
        <v>799</v>
      </c>
      <c r="CK57" s="90" t="s">
        <v>943</v>
      </c>
      <c r="CL57" s="157"/>
      <c r="CM57" s="157"/>
      <c r="CN57" s="157"/>
      <c r="CO57" s="157"/>
      <c r="CP57" s="157"/>
      <c r="CQ57" s="157"/>
      <c r="CR57" s="157"/>
      <c r="CS57" s="14" t="s">
        <v>989</v>
      </c>
      <c r="CU57" s="225" t="e">
        <f t="shared" si="94"/>
        <v>#N/A</v>
      </c>
      <c r="CV57" s="157"/>
      <c r="CW57" s="4" t="str">
        <f t="shared" si="82"/>
        <v>11x14 Tom Tom</v>
      </c>
      <c r="CX57" s="93" t="s">
        <v>990</v>
      </c>
      <c r="CY57" s="93" t="s">
        <v>991</v>
      </c>
      <c r="CZ57" s="93" t="s">
        <v>992</v>
      </c>
      <c r="DA57" s="93" t="s">
        <v>993</v>
      </c>
      <c r="DB57" s="93" t="s">
        <v>994</v>
      </c>
      <c r="DC57" s="70"/>
      <c r="DD57" s="13" t="s">
        <v>54</v>
      </c>
      <c r="DE57" s="16" t="str">
        <f t="shared" si="3"/>
        <v>Tom.8x6 Tom Tom</v>
      </c>
      <c r="DF57" s="4" t="s">
        <v>803</v>
      </c>
      <c r="DG57" s="69" t="str">
        <f t="shared" si="72"/>
        <v>MLLCLL</v>
      </c>
      <c r="DH57" s="13" t="s">
        <v>78</v>
      </c>
      <c r="DI57" s="13" t="s">
        <v>79</v>
      </c>
      <c r="DJ57" s="13" t="s">
        <v>69</v>
      </c>
      <c r="DM57" s="13"/>
      <c r="DN57" s="13"/>
      <c r="DO57" s="13"/>
      <c r="DP57" s="81" t="s">
        <v>823</v>
      </c>
      <c r="EF57" s="16"/>
      <c r="EG57" s="26"/>
      <c r="EH57" s="26"/>
      <c r="EI57" s="24"/>
      <c r="EJ57" s="24"/>
      <c r="EK57" s="24"/>
      <c r="EM57" s="24"/>
      <c r="EV57" s="24"/>
      <c r="EW57" s="24"/>
      <c r="EX57" s="26"/>
      <c r="FA57" s="27"/>
      <c r="FB57" t="s">
        <v>750</v>
      </c>
      <c r="FC57" s="13" t="s">
        <v>140</v>
      </c>
      <c r="FD57" s="13" t="s">
        <v>718</v>
      </c>
      <c r="FE57" s="7" t="str">
        <f t="shared" si="78"/>
        <v>Large Imperial.Small.Single</v>
      </c>
      <c r="FF57" s="209"/>
      <c r="FG57" s="100"/>
      <c r="FH57" s="100"/>
      <c r="FI57" s="101" t="s">
        <v>735</v>
      </c>
      <c r="FJ57" s="123" t="s">
        <v>751</v>
      </c>
      <c r="FK57" s="90" t="s">
        <v>817</v>
      </c>
      <c r="FL57" s="66" t="s">
        <v>735</v>
      </c>
      <c r="FM57" t="str">
        <f t="shared" si="84"/>
        <v>Spurs_Spurs_FN</v>
      </c>
      <c r="FT57" s="14" t="s">
        <v>995</v>
      </c>
      <c r="FU57">
        <f>IF(SUM(FW61:FW62)&gt;0,1,0)</f>
        <v>0</v>
      </c>
      <c r="FW57" s="13">
        <f>IF(COUNTIF(Mounts,"*"&amp;FX57&amp;"*")&gt;0=TRUE,1,0)</f>
        <v>0</v>
      </c>
      <c r="FX57" t="s">
        <v>502</v>
      </c>
      <c r="GA57">
        <v>12</v>
      </c>
      <c r="GB57" s="13" t="s">
        <v>503</v>
      </c>
    </row>
    <row r="58" spans="1:184" x14ac:dyDescent="0.3">
      <c r="A58" s="11"/>
      <c r="B58" s="173"/>
      <c r="C58" s="173"/>
      <c r="D58" s="173"/>
      <c r="H58" s="130"/>
      <c r="V58" s="14"/>
      <c r="Z58" s="13" t="s">
        <v>996</v>
      </c>
      <c r="AA58" t="s">
        <v>52</v>
      </c>
      <c r="AB58" t="s">
        <v>53</v>
      </c>
      <c r="AC58" t="s">
        <v>54</v>
      </c>
      <c r="AD58" t="s">
        <v>55</v>
      </c>
      <c r="AG58" s="56" t="s">
        <v>1299</v>
      </c>
      <c r="AH58" s="66" t="s">
        <v>113</v>
      </c>
      <c r="AI58" s="26" t="s">
        <v>114</v>
      </c>
      <c r="AJ58" s="104" t="s">
        <v>115</v>
      </c>
      <c r="AK58" s="105" t="s">
        <v>1299</v>
      </c>
      <c r="AL58" s="6"/>
      <c r="AM58" s="6"/>
      <c r="AN58" s="6"/>
      <c r="AO58" s="6"/>
      <c r="AP58" s="6"/>
      <c r="AQ58" s="6"/>
      <c r="AR58" s="6"/>
      <c r="AT58" s="90" t="s">
        <v>997</v>
      </c>
      <c r="AU58" s="15">
        <f t="shared" si="93"/>
        <v>9999</v>
      </c>
      <c r="AV58" s="15">
        <f t="shared" si="93"/>
        <v>9999</v>
      </c>
      <c r="AW58" s="15">
        <f t="shared" si="93"/>
        <v>9999</v>
      </c>
      <c r="AX58" s="15">
        <f t="shared" si="93"/>
        <v>9999</v>
      </c>
      <c r="AY58" s="15">
        <f t="shared" si="93"/>
        <v>9999</v>
      </c>
      <c r="AZ58" s="15">
        <f t="shared" si="93"/>
        <v>9999</v>
      </c>
      <c r="BA58" s="15">
        <f t="shared" si="93"/>
        <v>9999</v>
      </c>
      <c r="BB58" s="15">
        <f t="shared" si="93"/>
        <v>9999</v>
      </c>
      <c r="BC58" s="15">
        <f t="shared" si="93"/>
        <v>9999</v>
      </c>
      <c r="BD58" s="15">
        <f t="shared" si="93"/>
        <v>9999</v>
      </c>
      <c r="BE58" s="15">
        <f t="shared" si="93"/>
        <v>9999</v>
      </c>
      <c r="BF58" s="15">
        <f t="shared" si="93"/>
        <v>9999</v>
      </c>
      <c r="BG58" s="6"/>
      <c r="BH58" s="6"/>
      <c r="BI58" s="1"/>
      <c r="BM58" s="15"/>
      <c r="BN58" s="11"/>
      <c r="BO58" s="11"/>
      <c r="BP58" s="4" t="s">
        <v>815</v>
      </c>
      <c r="BQ58" s="4"/>
      <c r="BR58" s="6" t="str">
        <f t="shared" si="81"/>
        <v>Classic Maple 12x14 Tom Tom</v>
      </c>
      <c r="BS58" s="4" t="s">
        <v>815</v>
      </c>
      <c r="BT58" s="71"/>
      <c r="BV58" s="6" t="str">
        <f t="shared" si="89"/>
        <v>Legacy Maple 12x14 Tom Tom</v>
      </c>
      <c r="BW58" s="4" t="s">
        <v>815</v>
      </c>
      <c r="BX58" s="67"/>
      <c r="BY58" s="4"/>
      <c r="BZ58" s="6" t="str">
        <f t="shared" si="90"/>
        <v>Legacy Mahogany 12x14 Tom Tom</v>
      </c>
      <c r="CA58" s="4" t="s">
        <v>815</v>
      </c>
      <c r="CB58" s="67"/>
      <c r="CC58" s="4"/>
      <c r="CD58" s="6" t="str">
        <f t="shared" si="91"/>
        <v>Legacy Exotic 12x14 Tom Tom</v>
      </c>
      <c r="CE58" s="4" t="s">
        <v>815</v>
      </c>
      <c r="CF58" s="70"/>
      <c r="CG58" s="23" t="s">
        <v>957</v>
      </c>
      <c r="CH58" s="4" t="s">
        <v>815</v>
      </c>
      <c r="CI58" s="70"/>
      <c r="CJ58" s="4" t="s">
        <v>815</v>
      </c>
      <c r="CK58" s="90" t="s">
        <v>957</v>
      </c>
      <c r="CL58" s="157"/>
      <c r="CM58" s="157"/>
      <c r="CN58" s="157"/>
      <c r="CO58" s="157"/>
      <c r="CP58" s="157"/>
      <c r="CQ58" s="157"/>
      <c r="CR58" s="157"/>
      <c r="CV58" s="157"/>
      <c r="CW58" s="4" t="str">
        <f t="shared" si="82"/>
        <v>12x14 Tom Tom</v>
      </c>
      <c r="CX58" s="93" t="s">
        <v>998</v>
      </c>
      <c r="CY58" s="93" t="s">
        <v>999</v>
      </c>
      <c r="CZ58" s="93" t="s">
        <v>1000</v>
      </c>
      <c r="DA58" s="93" t="s">
        <v>1001</v>
      </c>
      <c r="DB58" s="93" t="s">
        <v>1002</v>
      </c>
      <c r="DC58" s="70"/>
      <c r="DD58" s="13" t="s">
        <v>54</v>
      </c>
      <c r="DE58" s="16" t="str">
        <f t="shared" si="3"/>
        <v>Tom.8x8 Tom Tom</v>
      </c>
      <c r="DF58" s="4" t="s">
        <v>819</v>
      </c>
      <c r="DG58" s="69" t="str">
        <f t="shared" si="72"/>
        <v>MLLCLL</v>
      </c>
      <c r="DH58" s="13" t="s">
        <v>78</v>
      </c>
      <c r="DI58" s="13" t="s">
        <v>79</v>
      </c>
      <c r="DJ58" s="13" t="s">
        <v>69</v>
      </c>
      <c r="DM58" s="13"/>
      <c r="DN58" s="13"/>
      <c r="DO58" s="13"/>
      <c r="DP58" s="81" t="s">
        <v>761</v>
      </c>
      <c r="EF58" s="16"/>
      <c r="EG58" s="26"/>
      <c r="EH58" s="26"/>
      <c r="EI58" s="24"/>
      <c r="EJ58" s="24"/>
      <c r="EK58" s="24"/>
      <c r="EM58" s="24"/>
      <c r="EV58" s="24"/>
      <c r="EW58" s="24"/>
      <c r="EX58" s="26"/>
      <c r="FA58" s="27"/>
      <c r="FT58" s="14" t="s">
        <v>1003</v>
      </c>
      <c r="FU58">
        <f>IF(SUM(FW64:FW65)&gt;0,1,0)</f>
        <v>0</v>
      </c>
      <c r="FW58" s="13">
        <f>IF(COUNTIF(Mounts,"*"&amp;FX58&amp;"*")&gt;0=TRUE,1,0)</f>
        <v>0</v>
      </c>
      <c r="FX58" t="s">
        <v>518</v>
      </c>
      <c r="GA58">
        <v>12</v>
      </c>
      <c r="GB58" s="13" t="s">
        <v>519</v>
      </c>
    </row>
    <row r="59" spans="1:184" x14ac:dyDescent="0.3">
      <c r="A59" s="11"/>
      <c r="C59" s="173"/>
      <c r="H59" s="130"/>
      <c r="T59" s="173"/>
      <c r="Z59" t="s">
        <v>669</v>
      </c>
      <c r="AA59" t="str">
        <f>IF($G$26="",$E$26,$G$26)</f>
        <v>Clear PS3</v>
      </c>
      <c r="AB59" t="str">
        <f>IF($G$39="",$E$39,$G$39)</f>
        <v>Clear Emperor</v>
      </c>
      <c r="AC59" t="str">
        <f>IF($G$33="",$E$33,$G$33)</f>
        <v>Clear Emperor</v>
      </c>
      <c r="AD59" t="str">
        <f>IF($G$47="",$E$47,$G$47)</f>
        <v>Heavy Coated</v>
      </c>
      <c r="AG59" s="56" t="s">
        <v>1346</v>
      </c>
      <c r="AH59" s="66" t="s">
        <v>113</v>
      </c>
      <c r="AI59" s="26" t="s">
        <v>114</v>
      </c>
      <c r="AJ59" s="104" t="s">
        <v>115</v>
      </c>
      <c r="AK59" s="105" t="s">
        <v>1346</v>
      </c>
      <c r="AL59" s="6"/>
      <c r="AM59" s="6"/>
      <c r="AN59" s="6"/>
      <c r="AO59" s="6"/>
      <c r="AP59" s="6"/>
      <c r="AQ59" s="6"/>
      <c r="AR59" s="6"/>
      <c r="AT59" s="90" t="s">
        <v>1004</v>
      </c>
      <c r="AU59" s="15">
        <f t="shared" si="93"/>
        <v>9999</v>
      </c>
      <c r="AV59" s="15">
        <f t="shared" si="93"/>
        <v>9999</v>
      </c>
      <c r="AW59" s="15">
        <f t="shared" si="93"/>
        <v>9999</v>
      </c>
      <c r="AX59" s="15">
        <f t="shared" si="93"/>
        <v>9999</v>
      </c>
      <c r="AY59" s="15">
        <f t="shared" si="93"/>
        <v>9999</v>
      </c>
      <c r="AZ59" s="15">
        <f t="shared" si="93"/>
        <v>9999</v>
      </c>
      <c r="BA59" s="15">
        <f t="shared" si="93"/>
        <v>9999</v>
      </c>
      <c r="BB59" s="15">
        <f t="shared" si="93"/>
        <v>9999</v>
      </c>
      <c r="BC59" s="15">
        <f t="shared" si="93"/>
        <v>9999</v>
      </c>
      <c r="BD59" s="15">
        <f t="shared" si="93"/>
        <v>9999</v>
      </c>
      <c r="BE59" s="15">
        <f t="shared" si="93"/>
        <v>9999</v>
      </c>
      <c r="BF59" s="15">
        <f t="shared" si="93"/>
        <v>9999</v>
      </c>
      <c r="BG59" s="6"/>
      <c r="BH59" s="6"/>
      <c r="BI59" s="4"/>
      <c r="BM59" s="15"/>
      <c r="BN59" s="11"/>
      <c r="BO59" s="11"/>
      <c r="BP59" s="4" t="s">
        <v>834</v>
      </c>
      <c r="BQ59" s="4"/>
      <c r="BR59" s="6" t="str">
        <f t="shared" si="81"/>
        <v>Classic Maple 13x14 Tom Tom</v>
      </c>
      <c r="BS59" s="4" t="s">
        <v>834</v>
      </c>
      <c r="BT59" s="71"/>
      <c r="BV59" s="6" t="str">
        <f t="shared" si="89"/>
        <v>Legacy Maple 13x14 Tom Tom</v>
      </c>
      <c r="BW59" s="4" t="s">
        <v>834</v>
      </c>
      <c r="BX59" s="67"/>
      <c r="BY59" s="4"/>
      <c r="BZ59" s="6" t="str">
        <f t="shared" si="90"/>
        <v>Legacy Mahogany 13x14 Tom Tom</v>
      </c>
      <c r="CA59" s="4" t="s">
        <v>834</v>
      </c>
      <c r="CB59" s="67"/>
      <c r="CC59" s="4"/>
      <c r="CD59" s="6" t="str">
        <f t="shared" si="91"/>
        <v>Legacy Exotic 13x14 Tom Tom</v>
      </c>
      <c r="CE59" s="4" t="s">
        <v>834</v>
      </c>
      <c r="CF59" s="70"/>
      <c r="CG59" s="23" t="s">
        <v>971</v>
      </c>
      <c r="CH59" s="4" t="s">
        <v>834</v>
      </c>
      <c r="CI59" s="70"/>
      <c r="CJ59" s="4" t="s">
        <v>834</v>
      </c>
      <c r="CK59" s="90" t="s">
        <v>971</v>
      </c>
      <c r="CL59" s="157"/>
      <c r="CM59" s="157"/>
      <c r="CN59" s="157"/>
      <c r="CO59" s="157"/>
      <c r="CP59" s="157"/>
      <c r="CQ59" s="157"/>
      <c r="CR59" s="157"/>
      <c r="CS59" s="14" t="s">
        <v>1005</v>
      </c>
      <c r="CU59" s="225" t="e">
        <f t="shared" ref="CU59:CU61" si="95">CT59*INDEX($DB$90:$DB$92,MATCH($CQ$85,Currency,0))/$DB$90</f>
        <v>#N/A</v>
      </c>
      <c r="CV59" s="157"/>
      <c r="CW59" s="4" t="str">
        <f t="shared" si="82"/>
        <v>13x14 Tom Tom</v>
      </c>
      <c r="CX59" s="93" t="s">
        <v>1006</v>
      </c>
      <c r="CY59" s="93" t="s">
        <v>1007</v>
      </c>
      <c r="CZ59" s="93" t="s">
        <v>1008</v>
      </c>
      <c r="DA59" s="93" t="s">
        <v>1009</v>
      </c>
      <c r="DB59" s="93" t="s">
        <v>1010</v>
      </c>
      <c r="DC59" s="70"/>
      <c r="DD59" s="13" t="s">
        <v>54</v>
      </c>
      <c r="DE59" s="16" t="str">
        <f t="shared" si="3"/>
        <v>Tom.9x10 Tom Tom</v>
      </c>
      <c r="DF59" s="4" t="s">
        <v>864</v>
      </c>
      <c r="DG59" s="69" t="str">
        <f t="shared" si="72"/>
        <v>MLLCLL</v>
      </c>
      <c r="DH59" s="13" t="s">
        <v>78</v>
      </c>
      <c r="DI59" s="13" t="s">
        <v>79</v>
      </c>
      <c r="DJ59" s="13" t="s">
        <v>69</v>
      </c>
      <c r="DM59" s="13"/>
      <c r="DN59" s="13"/>
      <c r="DO59" s="13"/>
      <c r="DP59" s="81" t="s">
        <v>761</v>
      </c>
      <c r="DZ59" t="s">
        <v>762</v>
      </c>
      <c r="EA59" s="10" t="s">
        <v>1011</v>
      </c>
      <c r="EF59" s="16"/>
      <c r="EG59" s="26"/>
      <c r="EH59" s="26"/>
      <c r="EI59" s="24"/>
      <c r="EM59" s="24"/>
      <c r="EV59" s="24"/>
      <c r="EW59" s="24"/>
      <c r="EX59" s="26"/>
      <c r="FA59" s="27"/>
      <c r="FW59" s="13">
        <f>IF(COUNTIF(Mounts,"*"&amp;FX59&amp;"*")&gt;0=TRUE,1,0)</f>
        <v>0</v>
      </c>
      <c r="FX59" t="s">
        <v>537</v>
      </c>
      <c r="GA59">
        <v>12</v>
      </c>
      <c r="GB59" s="13" t="s">
        <v>144</v>
      </c>
    </row>
    <row r="60" spans="1:184" x14ac:dyDescent="0.3">
      <c r="A60" s="11"/>
      <c r="B60" s="173"/>
      <c r="C60" s="173"/>
      <c r="D60" s="173"/>
      <c r="E60" s="130"/>
      <c r="F60" s="8"/>
      <c r="G60" s="200"/>
      <c r="H60" s="130"/>
      <c r="T60" s="173"/>
      <c r="V60" s="14"/>
      <c r="Z60" t="s">
        <v>684</v>
      </c>
      <c r="AA60" t="str">
        <f>IF($G$25="",$E$25,$G$25)</f>
        <v>Smth White w/Logo</v>
      </c>
      <c r="AB60" t="str">
        <f>IF($G$40="",$E$40,$G$40)</f>
        <v>Clear Ambassador</v>
      </c>
      <c r="AC60" t="str">
        <f>IF($G$34="",$E$34,$G$34)</f>
        <v>Clear Ambassador</v>
      </c>
      <c r="AD60" t="str">
        <f>IF($G$48="",$E$48,$G$48)</f>
        <v>C11 Thin</v>
      </c>
      <c r="AG60" s="56" t="s">
        <v>1349</v>
      </c>
      <c r="AH60" s="13" t="s">
        <v>386</v>
      </c>
      <c r="AI60" s="26" t="s">
        <v>154</v>
      </c>
      <c r="AJ60" s="26" t="s">
        <v>401</v>
      </c>
      <c r="AK60" s="105" t="s">
        <v>639</v>
      </c>
      <c r="AL60" s="6"/>
      <c r="AM60" s="6"/>
      <c r="AN60" s="6"/>
      <c r="AO60" s="6"/>
      <c r="AP60" s="6"/>
      <c r="AQ60" s="6"/>
      <c r="AR60" s="6"/>
      <c r="AT60" s="90" t="s">
        <v>1012</v>
      </c>
      <c r="AU60" s="15">
        <f t="shared" si="93"/>
        <v>9999</v>
      </c>
      <c r="AV60" s="15">
        <f t="shared" si="93"/>
        <v>9999</v>
      </c>
      <c r="AW60" s="15">
        <f t="shared" si="93"/>
        <v>9999</v>
      </c>
      <c r="AX60" s="15">
        <f t="shared" si="93"/>
        <v>9999</v>
      </c>
      <c r="AY60" s="15">
        <f t="shared" si="93"/>
        <v>9999</v>
      </c>
      <c r="AZ60" s="15">
        <f t="shared" si="93"/>
        <v>9999</v>
      </c>
      <c r="BA60" s="15">
        <f t="shared" si="93"/>
        <v>9999</v>
      </c>
      <c r="BB60" s="15">
        <f t="shared" si="93"/>
        <v>9999</v>
      </c>
      <c r="BC60" s="15">
        <f t="shared" si="93"/>
        <v>9999</v>
      </c>
      <c r="BD60" s="15">
        <f t="shared" si="93"/>
        <v>9999</v>
      </c>
      <c r="BE60" s="15">
        <f t="shared" si="93"/>
        <v>9999</v>
      </c>
      <c r="BF60" s="15">
        <f t="shared" si="93"/>
        <v>9999</v>
      </c>
      <c r="BG60" s="6"/>
      <c r="BH60" s="6"/>
      <c r="BI60" s="4"/>
      <c r="BM60" s="15"/>
      <c r="BN60" s="11"/>
      <c r="BO60" s="11"/>
      <c r="BP60" s="4" t="s">
        <v>871</v>
      </c>
      <c r="BQ60" s="4"/>
      <c r="BR60" s="6" t="str">
        <f t="shared" si="81"/>
        <v>Classic Maple 14x14 Tom Tom</v>
      </c>
      <c r="BS60" s="4" t="s">
        <v>871</v>
      </c>
      <c r="BT60" s="71"/>
      <c r="BV60" s="6" t="str">
        <f t="shared" si="89"/>
        <v>Legacy Maple 14x14 Tom Tom</v>
      </c>
      <c r="BW60" s="4" t="s">
        <v>871</v>
      </c>
      <c r="BX60" s="67"/>
      <c r="BY60" s="4"/>
      <c r="BZ60" s="6" t="str">
        <f t="shared" si="90"/>
        <v>Legacy Mahogany 14x14 Tom Tom</v>
      </c>
      <c r="CA60" s="4" t="s">
        <v>871</v>
      </c>
      <c r="CB60" s="67"/>
      <c r="CC60" s="4"/>
      <c r="CD60" s="6" t="str">
        <f t="shared" si="91"/>
        <v>Legacy Exotic 14x14 Tom Tom</v>
      </c>
      <c r="CE60" s="4" t="s">
        <v>871</v>
      </c>
      <c r="CF60" s="70"/>
      <c r="CG60" s="23" t="s">
        <v>979</v>
      </c>
      <c r="CH60" s="4" t="s">
        <v>871</v>
      </c>
      <c r="CI60" s="70"/>
      <c r="CJ60" s="4" t="s">
        <v>871</v>
      </c>
      <c r="CK60" s="90" t="s">
        <v>979</v>
      </c>
      <c r="CL60" s="157"/>
      <c r="CM60" s="157"/>
      <c r="CN60" s="157"/>
      <c r="CO60" s="157"/>
      <c r="CP60" s="157"/>
      <c r="CQ60" s="157"/>
      <c r="CR60" s="157"/>
      <c r="CS60" s="14" t="s">
        <v>1013</v>
      </c>
      <c r="CU60" s="225" t="e">
        <f t="shared" si="95"/>
        <v>#N/A</v>
      </c>
      <c r="CV60" s="157"/>
      <c r="CW60" s="4" t="str">
        <f t="shared" si="82"/>
        <v>14x14 Tom Tom</v>
      </c>
      <c r="CX60" s="93" t="s">
        <v>1014</v>
      </c>
      <c r="CY60" s="93" t="s">
        <v>1015</v>
      </c>
      <c r="CZ60" s="93" t="s">
        <v>1016</v>
      </c>
      <c r="DA60" s="93" t="s">
        <v>1017</v>
      </c>
      <c r="DB60" s="93" t="s">
        <v>1018</v>
      </c>
      <c r="DC60" s="70"/>
      <c r="DD60" s="13" t="s">
        <v>54</v>
      </c>
      <c r="DE60" s="16" t="str">
        <f t="shared" si="3"/>
        <v>Tom.9x12 Tom Tom</v>
      </c>
      <c r="DF60" s="4" t="s">
        <v>889</v>
      </c>
      <c r="DG60" s="69" t="str">
        <f t="shared" si="72"/>
        <v>MLLCLL</v>
      </c>
      <c r="DH60" s="13" t="s">
        <v>78</v>
      </c>
      <c r="DI60" s="13" t="s">
        <v>79</v>
      </c>
      <c r="DJ60" s="13" t="s">
        <v>69</v>
      </c>
      <c r="DM60" s="13"/>
      <c r="DN60" s="13"/>
      <c r="DO60" s="13"/>
      <c r="DP60" s="81" t="s">
        <v>761</v>
      </c>
      <c r="EF60" s="16"/>
      <c r="EG60" s="26"/>
      <c r="EH60" s="26"/>
      <c r="EI60" s="24"/>
      <c r="EJ60" s="24"/>
      <c r="EK60" s="24"/>
      <c r="EM60" s="24"/>
      <c r="EN60" s="24"/>
      <c r="EV60" s="24"/>
      <c r="EW60" s="24"/>
      <c r="EX60" s="26"/>
      <c r="FA60" s="27"/>
      <c r="FT60" s="14" t="s">
        <v>1019</v>
      </c>
      <c r="FU60">
        <f>IF(AND(FU56=1,FU53+FU54&gt;0),1,0)</f>
        <v>0</v>
      </c>
    </row>
    <row r="61" spans="1:184" x14ac:dyDescent="0.3">
      <c r="A61" s="11"/>
      <c r="B61" s="173"/>
      <c r="C61" s="173"/>
      <c r="D61" s="173"/>
      <c r="E61" s="130"/>
      <c r="F61" s="8"/>
      <c r="G61" s="200"/>
      <c r="H61" s="130"/>
      <c r="AG61" s="56" t="s">
        <v>1348</v>
      </c>
      <c r="AH61" s="13" t="s">
        <v>386</v>
      </c>
      <c r="AI61" s="26" t="s">
        <v>154</v>
      </c>
      <c r="AJ61" s="26" t="s">
        <v>401</v>
      </c>
      <c r="AK61" s="105" t="s">
        <v>639</v>
      </c>
      <c r="AL61" s="6"/>
      <c r="AM61" s="6"/>
      <c r="AN61" s="6"/>
      <c r="AO61" s="6"/>
      <c r="AP61" s="6"/>
      <c r="AQ61" s="6"/>
      <c r="AR61" s="6"/>
      <c r="AT61" s="90" t="s">
        <v>1020</v>
      </c>
      <c r="AU61" s="15">
        <f t="shared" si="93"/>
        <v>9999</v>
      </c>
      <c r="AV61" s="15">
        <f t="shared" si="93"/>
        <v>9999</v>
      </c>
      <c r="AW61" s="15">
        <f t="shared" si="93"/>
        <v>9999</v>
      </c>
      <c r="AX61" s="15">
        <f t="shared" si="93"/>
        <v>9999</v>
      </c>
      <c r="AY61" s="15">
        <f t="shared" si="93"/>
        <v>9999</v>
      </c>
      <c r="AZ61" s="15">
        <f t="shared" si="93"/>
        <v>9999</v>
      </c>
      <c r="BA61" s="15">
        <f t="shared" si="93"/>
        <v>9999</v>
      </c>
      <c r="BB61" s="15">
        <f t="shared" si="93"/>
        <v>9999</v>
      </c>
      <c r="BC61" s="15">
        <f t="shared" si="93"/>
        <v>9999</v>
      </c>
      <c r="BD61" s="15">
        <f t="shared" si="93"/>
        <v>9999</v>
      </c>
      <c r="BE61" s="15">
        <f t="shared" si="93"/>
        <v>9999</v>
      </c>
      <c r="BF61" s="15">
        <f t="shared" si="93"/>
        <v>9999</v>
      </c>
      <c r="BG61" s="6"/>
      <c r="BH61" s="6"/>
      <c r="BI61" s="1"/>
      <c r="BJ61" s="1"/>
      <c r="BM61" s="15"/>
      <c r="BN61" s="11"/>
      <c r="BO61" s="11"/>
      <c r="BP61" s="4" t="s">
        <v>822</v>
      </c>
      <c r="BQ61" s="4"/>
      <c r="BR61" s="6" t="str">
        <f t="shared" si="81"/>
        <v>Classic Maple 12x15 Tom Tom</v>
      </c>
      <c r="BS61" s="4" t="s">
        <v>822</v>
      </c>
      <c r="BT61" s="71"/>
      <c r="BV61" s="6" t="str">
        <f t="shared" si="89"/>
        <v>Legacy Maple 12x15 Tom Tom</v>
      </c>
      <c r="BW61" s="4" t="s">
        <v>822</v>
      </c>
      <c r="BX61" s="67"/>
      <c r="BY61" s="4"/>
      <c r="BZ61" s="6" t="str">
        <f t="shared" si="90"/>
        <v>Legacy Mahogany 12x15 Tom Tom</v>
      </c>
      <c r="CA61" s="4" t="s">
        <v>822</v>
      </c>
      <c r="CB61" s="67"/>
      <c r="CC61" s="4"/>
      <c r="CD61" s="6" t="str">
        <f t="shared" si="91"/>
        <v>Legacy Exotic 12x15 Tom Tom</v>
      </c>
      <c r="CE61" s="4" t="s">
        <v>822</v>
      </c>
      <c r="CF61" s="70"/>
      <c r="CG61" s="23" t="s">
        <v>988</v>
      </c>
      <c r="CH61" s="4" t="s">
        <v>822</v>
      </c>
      <c r="CI61" s="70"/>
      <c r="CJ61" s="4" t="s">
        <v>822</v>
      </c>
      <c r="CK61" s="90" t="s">
        <v>988</v>
      </c>
      <c r="CL61" s="157"/>
      <c r="CM61" s="157"/>
      <c r="CN61" s="157"/>
      <c r="CO61" s="157"/>
      <c r="CP61" s="157"/>
      <c r="CQ61" s="157"/>
      <c r="CR61" s="157"/>
      <c r="CS61" s="14" t="s">
        <v>1021</v>
      </c>
      <c r="CU61" s="225" t="e">
        <f t="shared" si="95"/>
        <v>#N/A</v>
      </c>
      <c r="CV61" s="157"/>
      <c r="CW61" s="4" t="str">
        <f t="shared" si="82"/>
        <v>12x15 Tom Tom</v>
      </c>
      <c r="CX61" s="93" t="s">
        <v>1022</v>
      </c>
      <c r="CY61" s="93" t="s">
        <v>1023</v>
      </c>
      <c r="CZ61" s="93" t="s">
        <v>1024</v>
      </c>
      <c r="DA61" s="93" t="s">
        <v>1025</v>
      </c>
      <c r="DB61" s="93" t="s">
        <v>1026</v>
      </c>
      <c r="DC61" s="70"/>
      <c r="DD61" s="13" t="s">
        <v>54</v>
      </c>
      <c r="DE61" s="16" t="str">
        <f t="shared" si="3"/>
        <v>Tom.9x13 Tom Tom</v>
      </c>
      <c r="DF61" s="4" t="s">
        <v>918</v>
      </c>
      <c r="DG61" s="69" t="str">
        <f t="shared" si="72"/>
        <v>MLLCLLSIST</v>
      </c>
      <c r="DH61" s="13" t="s">
        <v>78</v>
      </c>
      <c r="DI61" s="13" t="s">
        <v>79</v>
      </c>
      <c r="DJ61" s="13" t="s">
        <v>69</v>
      </c>
      <c r="DM61" s="13" t="s">
        <v>82</v>
      </c>
      <c r="DN61" s="13" t="s">
        <v>83</v>
      </c>
      <c r="DO61" s="13"/>
      <c r="DP61" s="81" t="s">
        <v>761</v>
      </c>
      <c r="EF61" s="16"/>
      <c r="EG61" s="26"/>
      <c r="EH61" s="26"/>
      <c r="EI61" s="24"/>
      <c r="EJ61" s="24"/>
      <c r="EK61" s="24"/>
      <c r="EM61" s="24"/>
      <c r="EN61" s="24"/>
      <c r="EV61" s="24"/>
      <c r="EW61" s="24"/>
      <c r="EX61" s="26"/>
      <c r="FA61" s="27"/>
      <c r="FB61" s="18"/>
      <c r="FD61" s="10" t="s">
        <v>563</v>
      </c>
      <c r="FE61" s="206" t="s">
        <v>77</v>
      </c>
      <c r="FT61" s="14" t="s">
        <v>1027</v>
      </c>
      <c r="FU61">
        <f>IF(OR(AND(FU58=1,FU52+FU53&gt;0),AND(FU57=1,FU52=1)),1,0)</f>
        <v>0</v>
      </c>
      <c r="FW61" s="13">
        <f>IF(COUNTIF(Mounts,"*"&amp;FX61&amp;"*")&gt;0=TRUE,1,0)</f>
        <v>0</v>
      </c>
      <c r="FX61" t="s">
        <v>558</v>
      </c>
      <c r="GA61">
        <v>10</v>
      </c>
      <c r="GB61" s="13" t="s">
        <v>559</v>
      </c>
    </row>
    <row r="62" spans="1:184" x14ac:dyDescent="0.3">
      <c r="E62" s="130"/>
      <c r="F62" s="8"/>
      <c r="G62" s="200"/>
      <c r="H62" s="1"/>
      <c r="T62" s="173"/>
      <c r="AG62" s="56" t="s">
        <v>1350</v>
      </c>
      <c r="AH62" s="13" t="s">
        <v>386</v>
      </c>
      <c r="AI62" s="26" t="s">
        <v>154</v>
      </c>
      <c r="AJ62" s="26" t="s">
        <v>401</v>
      </c>
      <c r="AK62" s="105" t="s">
        <v>639</v>
      </c>
      <c r="AL62" s="6"/>
      <c r="AM62" s="6"/>
      <c r="AN62" s="6"/>
      <c r="AO62" s="6"/>
      <c r="AP62" s="6"/>
      <c r="AQ62" s="6"/>
      <c r="AR62" s="6"/>
      <c r="AT62" s="90" t="s">
        <v>1028</v>
      </c>
      <c r="AU62" s="15">
        <f t="shared" si="93"/>
        <v>9999</v>
      </c>
      <c r="AV62" s="15">
        <f t="shared" si="93"/>
        <v>9999</v>
      </c>
      <c r="AW62" s="15">
        <f t="shared" si="93"/>
        <v>9999</v>
      </c>
      <c r="AX62" s="15">
        <f t="shared" si="93"/>
        <v>9999</v>
      </c>
      <c r="AY62" s="15">
        <f t="shared" si="93"/>
        <v>9999</v>
      </c>
      <c r="AZ62" s="15">
        <f t="shared" si="93"/>
        <v>9999</v>
      </c>
      <c r="BA62" s="15">
        <f t="shared" si="93"/>
        <v>9999</v>
      </c>
      <c r="BB62" s="15">
        <f t="shared" si="93"/>
        <v>9999</v>
      </c>
      <c r="BC62" s="15">
        <f t="shared" si="93"/>
        <v>9999</v>
      </c>
      <c r="BD62" s="15">
        <f t="shared" si="93"/>
        <v>9999</v>
      </c>
      <c r="BE62" s="15">
        <f t="shared" si="93"/>
        <v>9999</v>
      </c>
      <c r="BF62" s="15">
        <f t="shared" si="93"/>
        <v>9999</v>
      </c>
      <c r="BG62" s="6"/>
      <c r="BH62" s="6"/>
      <c r="BI62" s="1"/>
      <c r="BK62" s="1"/>
      <c r="BN62" s="11"/>
      <c r="BO62" s="11"/>
      <c r="BP62" s="4" t="s">
        <v>848</v>
      </c>
      <c r="BQ62" s="4"/>
      <c r="BR62" s="6" t="str">
        <f t="shared" si="81"/>
        <v>Classic Maple 13x15 Tom Tom</v>
      </c>
      <c r="BS62" s="4" t="s">
        <v>848</v>
      </c>
      <c r="BT62" s="71"/>
      <c r="BV62" s="6" t="str">
        <f t="shared" si="89"/>
        <v>Legacy Maple 13x15 Tom Tom</v>
      </c>
      <c r="BW62" s="4" t="s">
        <v>848</v>
      </c>
      <c r="BX62" s="67"/>
      <c r="BY62" s="4"/>
      <c r="BZ62" s="6" t="str">
        <f t="shared" si="90"/>
        <v>Legacy Mahogany 13x15 Tom Tom</v>
      </c>
      <c r="CA62" s="4" t="s">
        <v>848</v>
      </c>
      <c r="CB62" s="67"/>
      <c r="CC62" s="4"/>
      <c r="CD62" s="6" t="str">
        <f t="shared" si="91"/>
        <v>Legacy Exotic 13x15 Tom Tom</v>
      </c>
      <c r="CE62" s="4" t="s">
        <v>848</v>
      </c>
      <c r="CF62" s="70"/>
      <c r="CG62" s="23" t="s">
        <v>997</v>
      </c>
      <c r="CH62" s="4" t="s">
        <v>848</v>
      </c>
      <c r="CI62" s="70"/>
      <c r="CJ62" s="4" t="s">
        <v>848</v>
      </c>
      <c r="CK62" s="90" t="s">
        <v>997</v>
      </c>
      <c r="CL62" s="157"/>
      <c r="CM62" s="157"/>
      <c r="CN62" s="157"/>
      <c r="CO62" s="157"/>
      <c r="CP62" s="157"/>
      <c r="CQ62" s="157"/>
      <c r="CR62" s="157"/>
      <c r="CV62" s="157"/>
      <c r="CW62" s="4" t="str">
        <f t="shared" si="82"/>
        <v>13x15 Tom Tom</v>
      </c>
      <c r="CX62" s="93" t="s">
        <v>1029</v>
      </c>
      <c r="CY62" s="93" t="s">
        <v>1030</v>
      </c>
      <c r="CZ62" s="93" t="s">
        <v>1031</v>
      </c>
      <c r="DA62" s="93" t="s">
        <v>1032</v>
      </c>
      <c r="DB62" s="93" t="s">
        <v>1033</v>
      </c>
      <c r="DC62" s="70"/>
      <c r="DD62" s="13" t="s">
        <v>54</v>
      </c>
      <c r="DE62" s="16" t="str">
        <f t="shared" si="3"/>
        <v>Tom.9x14 Tom Tom</v>
      </c>
      <c r="DF62" s="4" t="s">
        <v>972</v>
      </c>
      <c r="DG62" s="69" t="str">
        <f t="shared" si="72"/>
        <v>MLLCLL</v>
      </c>
      <c r="DH62" s="13" t="s">
        <v>78</v>
      </c>
      <c r="DI62" s="13" t="s">
        <v>79</v>
      </c>
      <c r="DJ62" s="13" t="s">
        <v>69</v>
      </c>
      <c r="DM62" s="13"/>
      <c r="DN62" s="13"/>
      <c r="DO62" s="13"/>
      <c r="DP62" s="81" t="s">
        <v>761</v>
      </c>
      <c r="EF62" s="16"/>
      <c r="EG62" s="26"/>
      <c r="EH62" s="26"/>
      <c r="EI62" s="24"/>
      <c r="EJ62" s="24"/>
      <c r="EK62" s="24"/>
      <c r="EM62" s="24"/>
      <c r="EQ62" s="24"/>
      <c r="EV62" s="24"/>
      <c r="EW62" s="24"/>
      <c r="EX62" s="26"/>
      <c r="FA62" s="27"/>
      <c r="FB62" s="18"/>
      <c r="FD62" s="10" t="s">
        <v>682</v>
      </c>
      <c r="FE62" s="90" t="s">
        <v>793</v>
      </c>
      <c r="FF62" s="13" t="s">
        <v>701</v>
      </c>
      <c r="FG62" t="s">
        <v>717</v>
      </c>
      <c r="FH62" t="s">
        <v>735</v>
      </c>
      <c r="FI62" t="s">
        <v>751</v>
      </c>
      <c r="FT62" s="14" t="s">
        <v>1034</v>
      </c>
      <c r="FU62">
        <f>SUM(FU60:FU61)</f>
        <v>0</v>
      </c>
      <c r="FW62" s="13">
        <f>IF(COUNTIF(Mounts,"*"&amp;FX62&amp;"*")&gt;0=TRUE,1,0)</f>
        <v>0</v>
      </c>
      <c r="FX62" t="s">
        <v>580</v>
      </c>
      <c r="GA62">
        <v>10</v>
      </c>
      <c r="GB62" s="13" t="s">
        <v>144</v>
      </c>
    </row>
    <row r="63" spans="1:184" x14ac:dyDescent="0.3">
      <c r="C63" s="173"/>
      <c r="E63" s="8"/>
      <c r="F63" s="8"/>
      <c r="G63" s="200"/>
      <c r="H63" s="1"/>
      <c r="T63" s="173"/>
      <c r="AG63" s="263" t="s">
        <v>182</v>
      </c>
      <c r="AH63" s="66" t="s">
        <v>113</v>
      </c>
      <c r="AI63" s="26" t="s">
        <v>114</v>
      </c>
      <c r="AJ63" s="104" t="s">
        <v>115</v>
      </c>
      <c r="AK63" s="105" t="s">
        <v>182</v>
      </c>
      <c r="AL63" s="6"/>
      <c r="AM63" s="6"/>
      <c r="AN63" s="6"/>
      <c r="AO63" s="6"/>
      <c r="AP63" s="6"/>
      <c r="AQ63" s="6"/>
      <c r="AR63" s="6"/>
      <c r="AT63" s="90" t="s">
        <v>1036</v>
      </c>
      <c r="AU63" s="15">
        <f t="shared" si="93"/>
        <v>9999</v>
      </c>
      <c r="AV63" s="15">
        <f t="shared" si="93"/>
        <v>9999</v>
      </c>
      <c r="AW63" s="15">
        <f t="shared" si="93"/>
        <v>9999</v>
      </c>
      <c r="AX63" s="15">
        <f t="shared" si="93"/>
        <v>9999</v>
      </c>
      <c r="AY63" s="15">
        <f t="shared" si="93"/>
        <v>9999</v>
      </c>
      <c r="AZ63" s="15">
        <f t="shared" si="93"/>
        <v>9999</v>
      </c>
      <c r="BA63" s="15">
        <f t="shared" si="93"/>
        <v>9999</v>
      </c>
      <c r="BB63" s="15">
        <f t="shared" si="93"/>
        <v>9999</v>
      </c>
      <c r="BC63" s="15">
        <f t="shared" si="93"/>
        <v>9999</v>
      </c>
      <c r="BD63" s="15">
        <f t="shared" si="93"/>
        <v>9999</v>
      </c>
      <c r="BE63" s="15">
        <f t="shared" si="93"/>
        <v>9999</v>
      </c>
      <c r="BF63" s="15">
        <f t="shared" si="93"/>
        <v>9999</v>
      </c>
      <c r="BG63" s="6"/>
      <c r="BH63" s="6"/>
      <c r="BM63" s="15"/>
      <c r="BN63" s="11"/>
      <c r="BO63" s="11"/>
      <c r="BP63" s="4" t="s">
        <v>884</v>
      </c>
      <c r="BQ63" s="4"/>
      <c r="BR63" s="6" t="str">
        <f t="shared" si="81"/>
        <v>Classic Maple 14x15 Tom Tom</v>
      </c>
      <c r="BS63" s="4" t="s">
        <v>884</v>
      </c>
      <c r="BT63" s="71"/>
      <c r="BV63" s="6" t="str">
        <f t="shared" si="89"/>
        <v>Legacy Maple 14x15 Tom Tom</v>
      </c>
      <c r="BW63" s="4" t="s">
        <v>884</v>
      </c>
      <c r="BX63" s="67"/>
      <c r="BY63" s="4"/>
      <c r="BZ63" s="6" t="str">
        <f t="shared" si="90"/>
        <v>Legacy Mahogany 14x15 Tom Tom</v>
      </c>
      <c r="CA63" s="4" t="s">
        <v>884</v>
      </c>
      <c r="CB63" s="67"/>
      <c r="CC63" s="4"/>
      <c r="CD63" s="6" t="str">
        <f t="shared" si="91"/>
        <v>Legacy Exotic 14x15 Tom Tom</v>
      </c>
      <c r="CE63" s="4" t="s">
        <v>884</v>
      </c>
      <c r="CF63" s="70"/>
      <c r="CG63" s="23" t="s">
        <v>1004</v>
      </c>
      <c r="CH63" s="4" t="s">
        <v>884</v>
      </c>
      <c r="CI63" s="70"/>
      <c r="CJ63" s="4" t="s">
        <v>884</v>
      </c>
      <c r="CK63" s="90" t="s">
        <v>1004</v>
      </c>
      <c r="CL63" s="157"/>
      <c r="CM63" s="157"/>
      <c r="CN63" s="157"/>
      <c r="CO63" s="157"/>
      <c r="CP63" s="157"/>
      <c r="CQ63" s="157"/>
      <c r="CR63" s="157"/>
      <c r="CS63" s="14" t="s">
        <v>1037</v>
      </c>
      <c r="CU63" s="225" t="e">
        <f t="shared" ref="CU63:CU65" si="96">CT63*INDEX($DB$90:$DB$92,MATCH($CQ$85,Currency,0))/$DB$90</f>
        <v>#N/A</v>
      </c>
      <c r="CV63" s="157"/>
      <c r="CW63" s="4" t="str">
        <f t="shared" si="82"/>
        <v>14x15 Tom Tom</v>
      </c>
      <c r="CX63" s="93" t="s">
        <v>1038</v>
      </c>
      <c r="CY63" s="93" t="s">
        <v>1039</v>
      </c>
      <c r="CZ63" s="93" t="s">
        <v>1040</v>
      </c>
      <c r="DA63" s="93" t="s">
        <v>1041</v>
      </c>
      <c r="DB63" s="93" t="s">
        <v>1042</v>
      </c>
      <c r="DC63" s="70"/>
      <c r="DD63" s="13" t="s">
        <v>55</v>
      </c>
      <c r="DE63" s="16" t="str">
        <f t="shared" si="3"/>
        <v>Snare.3.5x13 Snare</v>
      </c>
      <c r="DF63" s="4" t="s">
        <v>347</v>
      </c>
      <c r="DG63" s="69" t="str">
        <f t="shared" si="72"/>
        <v>PTTB</v>
      </c>
      <c r="DH63" s="13"/>
      <c r="DI63" s="13"/>
      <c r="DJ63" s="13"/>
      <c r="DM63" s="13"/>
      <c r="DN63" s="13" t="s">
        <v>1043</v>
      </c>
      <c r="DO63" s="13" t="s">
        <v>84</v>
      </c>
      <c r="EF63" s="16"/>
      <c r="EG63" s="26"/>
      <c r="EH63" s="26"/>
      <c r="EI63" s="24"/>
      <c r="EJ63" s="24"/>
      <c r="EK63" s="24"/>
      <c r="EM63" s="24"/>
      <c r="EO63" s="24"/>
      <c r="EP63" s="24"/>
      <c r="EQ63" s="24"/>
      <c r="ER63" s="24"/>
      <c r="ES63" s="24"/>
      <c r="ET63" s="24"/>
      <c r="EU63" s="24"/>
      <c r="EV63" s="24"/>
      <c r="EW63" s="24"/>
      <c r="EX63" s="26"/>
      <c r="FA63" s="27"/>
      <c r="FB63" s="18"/>
      <c r="FD63" s="10" t="s">
        <v>682</v>
      </c>
      <c r="FE63" s="90" t="s">
        <v>807</v>
      </c>
      <c r="FF63" t="s">
        <v>717</v>
      </c>
      <c r="FG63" t="s">
        <v>735</v>
      </c>
      <c r="FH63" t="s">
        <v>751</v>
      </c>
      <c r="FP63" t="s">
        <v>1044</v>
      </c>
      <c r="FQ63" t="s">
        <v>1045</v>
      </c>
    </row>
    <row r="64" spans="1:184" x14ac:dyDescent="0.3">
      <c r="B64" s="173"/>
      <c r="C64" s="173"/>
      <c r="D64" s="173"/>
      <c r="E64" s="112"/>
      <c r="F64" s="28"/>
      <c r="G64" s="131"/>
      <c r="H64" s="1"/>
      <c r="T64" s="173"/>
      <c r="V64" s="14"/>
      <c r="AG64" s="263" t="s">
        <v>184</v>
      </c>
      <c r="AH64" s="66" t="s">
        <v>113</v>
      </c>
      <c r="AI64" s="26" t="s">
        <v>114</v>
      </c>
      <c r="AJ64" s="104" t="s">
        <v>115</v>
      </c>
      <c r="AK64" s="105" t="s">
        <v>184</v>
      </c>
      <c r="AL64" s="6"/>
      <c r="AM64" s="6"/>
      <c r="AN64" s="6"/>
      <c r="AO64" s="6"/>
      <c r="AP64" s="6"/>
      <c r="AQ64" s="6"/>
      <c r="AR64" s="6"/>
      <c r="AT64" s="90" t="s">
        <v>1047</v>
      </c>
      <c r="AU64" s="15">
        <f t="shared" si="93"/>
        <v>9999</v>
      </c>
      <c r="AV64" s="15">
        <f t="shared" si="93"/>
        <v>9999</v>
      </c>
      <c r="AW64" s="15">
        <f t="shared" si="93"/>
        <v>9999</v>
      </c>
      <c r="AX64" s="15">
        <f t="shared" si="93"/>
        <v>9999</v>
      </c>
      <c r="AY64" s="15">
        <f t="shared" si="93"/>
        <v>9999</v>
      </c>
      <c r="AZ64" s="15">
        <f t="shared" si="93"/>
        <v>9999</v>
      </c>
      <c r="BA64" s="15">
        <f t="shared" si="93"/>
        <v>9999</v>
      </c>
      <c r="BB64" s="15">
        <f t="shared" si="93"/>
        <v>9999</v>
      </c>
      <c r="BC64" s="15">
        <f t="shared" si="93"/>
        <v>9999</v>
      </c>
      <c r="BD64" s="15">
        <f t="shared" si="93"/>
        <v>9999</v>
      </c>
      <c r="BE64" s="15">
        <f t="shared" si="93"/>
        <v>9999</v>
      </c>
      <c r="BF64" s="15">
        <f t="shared" si="93"/>
        <v>9999</v>
      </c>
      <c r="BG64" s="6"/>
      <c r="BH64" s="6"/>
      <c r="BM64" s="15"/>
      <c r="BN64" s="11"/>
      <c r="BO64" s="11"/>
      <c r="BP64" s="4" t="s">
        <v>896</v>
      </c>
      <c r="BQ64" s="4"/>
      <c r="BR64" s="6" t="str">
        <f>$BS$1&amp;" "&amp;BS64</f>
        <v>Classic Maple 14x16 Tom Tom</v>
      </c>
      <c r="BS64" s="4" t="s">
        <v>896</v>
      </c>
      <c r="BT64" s="71"/>
      <c r="BV64" s="6" t="str">
        <f t="shared" si="89"/>
        <v xml:space="preserve">Legacy Maple 13x16 Tom Tom </v>
      </c>
      <c r="BW64" s="4" t="s">
        <v>858</v>
      </c>
      <c r="BX64" s="67"/>
      <c r="BY64" s="4"/>
      <c r="BZ64" s="6" t="str">
        <f t="shared" si="90"/>
        <v xml:space="preserve">Legacy Mahogany 13x16 Tom Tom </v>
      </c>
      <c r="CA64" s="4" t="s">
        <v>858</v>
      </c>
      <c r="CB64" s="67"/>
      <c r="CC64" s="4"/>
      <c r="CD64" s="6" t="str">
        <f t="shared" si="91"/>
        <v xml:space="preserve">Legacy Exotic 13x16 Tom Tom </v>
      </c>
      <c r="CE64" s="4" t="s">
        <v>858</v>
      </c>
      <c r="CF64" s="70"/>
      <c r="CG64" s="23" t="s">
        <v>1020</v>
      </c>
      <c r="CH64" s="4" t="s">
        <v>896</v>
      </c>
      <c r="CI64" s="70"/>
      <c r="CJ64" s="4" t="s">
        <v>858</v>
      </c>
      <c r="CK64" s="90" t="s">
        <v>1012</v>
      </c>
      <c r="CL64" s="157"/>
      <c r="CM64" s="157"/>
      <c r="CN64" s="157"/>
      <c r="CO64" s="157"/>
      <c r="CP64" s="157"/>
      <c r="CQ64" s="157"/>
      <c r="CR64" s="157"/>
      <c r="CS64" s="14" t="s">
        <v>1048</v>
      </c>
      <c r="CU64" s="225" t="e">
        <f t="shared" si="96"/>
        <v>#N/A</v>
      </c>
      <c r="CV64" s="157"/>
      <c r="CW64" s="4" t="str">
        <f t="shared" si="82"/>
        <v xml:space="preserve">13x16 Tom Tom </v>
      </c>
      <c r="CX64" s="109" t="e">
        <v>#N/A</v>
      </c>
      <c r="CY64" s="93" t="s">
        <v>1049</v>
      </c>
      <c r="CZ64" s="93" t="s">
        <v>1050</v>
      </c>
      <c r="DA64" s="93" t="s">
        <v>1051</v>
      </c>
      <c r="DB64" s="109" t="e">
        <v>#N/A</v>
      </c>
      <c r="DC64" s="70"/>
      <c r="DD64" s="13" t="s">
        <v>55</v>
      </c>
      <c r="DE64" s="16" t="str">
        <f t="shared" si="3"/>
        <v>Snare.4x14 8 Lug Snare</v>
      </c>
      <c r="DF64" s="4" t="s">
        <v>452</v>
      </c>
      <c r="DG64" s="69" t="str">
        <f t="shared" si="72"/>
        <v>PTTB</v>
      </c>
      <c r="DH64" s="13"/>
      <c r="DI64" s="13"/>
      <c r="DJ64" s="13"/>
      <c r="DM64" s="13"/>
      <c r="DN64" s="13" t="s">
        <v>1043</v>
      </c>
      <c r="DO64" s="13" t="s">
        <v>84</v>
      </c>
      <c r="EF64" s="16"/>
      <c r="EG64" s="26"/>
      <c r="EH64" s="26"/>
      <c r="EI64" s="24"/>
      <c r="EJ64" s="24"/>
      <c r="EK64" s="24"/>
      <c r="EM64" s="24"/>
      <c r="EO64" s="24"/>
      <c r="EP64" s="24"/>
      <c r="ER64" s="24"/>
      <c r="ES64" s="24"/>
      <c r="ET64" s="24"/>
      <c r="EU64" s="24"/>
      <c r="EV64" s="24"/>
      <c r="EW64" s="24"/>
      <c r="EX64" s="26"/>
      <c r="FA64" s="27"/>
      <c r="FB64" s="18"/>
      <c r="FD64" s="10" t="s">
        <v>735</v>
      </c>
      <c r="FE64" s="90" t="s">
        <v>817</v>
      </c>
      <c r="FF64" t="s">
        <v>751</v>
      </c>
      <c r="FQ64" t="s">
        <v>1052</v>
      </c>
      <c r="FW64" s="13">
        <f>IF(COUNTIF(Mounts,"*"&amp;FX64&amp;"*")&gt;0=TRUE,1,0)</f>
        <v>0</v>
      </c>
      <c r="FX64" t="s">
        <v>466</v>
      </c>
      <c r="GA64">
        <v>9</v>
      </c>
      <c r="GB64" s="13" t="s">
        <v>70</v>
      </c>
    </row>
    <row r="65" spans="2:184" x14ac:dyDescent="0.3">
      <c r="B65" s="173"/>
      <c r="C65" s="173"/>
      <c r="D65" s="173"/>
      <c r="E65" s="8"/>
      <c r="F65" s="8"/>
      <c r="G65" s="131"/>
      <c r="H65" s="1"/>
      <c r="T65" s="173"/>
      <c r="X65" s="13"/>
      <c r="Y65" s="13"/>
      <c r="Z65" s="13"/>
      <c r="AA65" s="13"/>
      <c r="AB65" s="13"/>
      <c r="AC65" s="13"/>
      <c r="AD65" s="13"/>
      <c r="AG65" s="263" t="s">
        <v>312</v>
      </c>
      <c r="AH65" s="66" t="s">
        <v>113</v>
      </c>
      <c r="AI65" s="26" t="s">
        <v>114</v>
      </c>
      <c r="AJ65" s="104" t="s">
        <v>115</v>
      </c>
      <c r="AK65" s="105" t="s">
        <v>312</v>
      </c>
      <c r="AL65" s="6"/>
      <c r="AM65" s="6"/>
      <c r="AN65" s="6"/>
      <c r="AO65" s="6"/>
      <c r="AP65" s="6"/>
      <c r="AQ65" s="6"/>
      <c r="AR65" s="6"/>
      <c r="AT65" s="90" t="s">
        <v>1054</v>
      </c>
      <c r="AU65" s="15">
        <f t="shared" si="93"/>
        <v>9999</v>
      </c>
      <c r="AV65" s="15">
        <f t="shared" si="93"/>
        <v>9999</v>
      </c>
      <c r="AW65" s="15">
        <f t="shared" si="93"/>
        <v>9999</v>
      </c>
      <c r="AX65" s="15">
        <f t="shared" si="93"/>
        <v>9999</v>
      </c>
      <c r="AY65" s="15">
        <f t="shared" si="93"/>
        <v>9999</v>
      </c>
      <c r="AZ65" s="15">
        <f t="shared" si="93"/>
        <v>9999</v>
      </c>
      <c r="BA65" s="15">
        <f t="shared" si="93"/>
        <v>9999</v>
      </c>
      <c r="BB65" s="15">
        <f t="shared" si="93"/>
        <v>9999</v>
      </c>
      <c r="BC65" s="15">
        <f t="shared" si="93"/>
        <v>9999</v>
      </c>
      <c r="BD65" s="15">
        <f t="shared" si="93"/>
        <v>9999</v>
      </c>
      <c r="BE65" s="15">
        <f t="shared" si="93"/>
        <v>9999</v>
      </c>
      <c r="BF65" s="15">
        <f t="shared" si="93"/>
        <v>9999</v>
      </c>
      <c r="BG65" s="6"/>
      <c r="BH65" s="6"/>
      <c r="BM65" s="1"/>
      <c r="BN65" s="11"/>
      <c r="BO65" s="11"/>
      <c r="BP65" s="4" t="s">
        <v>914</v>
      </c>
      <c r="BQ65" s="4"/>
      <c r="BR65" s="6" t="str">
        <f>$BS$1&amp;" "&amp;BS65</f>
        <v>Classic Maple 16x16 Tom Tom</v>
      </c>
      <c r="BS65" s="4" t="s">
        <v>914</v>
      </c>
      <c r="BT65" s="71"/>
      <c r="BV65" s="6" t="str">
        <f t="shared" si="89"/>
        <v>Legacy Maple 14x16 Tom Tom</v>
      </c>
      <c r="BW65" s="4" t="s">
        <v>896</v>
      </c>
      <c r="BX65" s="67"/>
      <c r="BY65" s="4"/>
      <c r="BZ65" s="6" t="str">
        <f t="shared" si="90"/>
        <v>Legacy Mahogany 14x16 Tom Tom</v>
      </c>
      <c r="CA65" s="4" t="s">
        <v>896</v>
      </c>
      <c r="CB65" s="67"/>
      <c r="CC65" s="4"/>
      <c r="CD65" s="6" t="str">
        <f t="shared" si="91"/>
        <v>Legacy Exotic 14x16 Tom Tom</v>
      </c>
      <c r="CE65" s="4" t="s">
        <v>896</v>
      </c>
      <c r="CF65" s="70"/>
      <c r="CG65" s="23" t="s">
        <v>1036</v>
      </c>
      <c r="CH65" s="4" t="s">
        <v>914</v>
      </c>
      <c r="CI65" s="70"/>
      <c r="CJ65" s="4" t="s">
        <v>896</v>
      </c>
      <c r="CK65" s="90" t="s">
        <v>1020</v>
      </c>
      <c r="CL65" s="157"/>
      <c r="CM65" s="157"/>
      <c r="CN65" s="157"/>
      <c r="CO65" s="157"/>
      <c r="CP65" s="157"/>
      <c r="CQ65" s="157"/>
      <c r="CR65" s="157"/>
      <c r="CS65" s="14" t="s">
        <v>1055</v>
      </c>
      <c r="CU65" s="225" t="e">
        <f t="shared" si="96"/>
        <v>#N/A</v>
      </c>
      <c r="CV65" s="157"/>
      <c r="CW65" s="4" t="str">
        <f t="shared" si="82"/>
        <v>14x16 Tom Tom</v>
      </c>
      <c r="CX65" s="93" t="s">
        <v>1056</v>
      </c>
      <c r="CY65" s="93" t="s">
        <v>1057</v>
      </c>
      <c r="CZ65" s="93" t="s">
        <v>1058</v>
      </c>
      <c r="DA65" s="93" t="s">
        <v>1059</v>
      </c>
      <c r="DB65" s="93" t="s">
        <v>1060</v>
      </c>
      <c r="DC65" s="70"/>
      <c r="DD65" s="13" t="s">
        <v>55</v>
      </c>
      <c r="DE65" s="16" t="str">
        <f t="shared" si="3"/>
        <v>Snare.4x14 Snare</v>
      </c>
      <c r="DF65" s="4" t="s">
        <v>384</v>
      </c>
      <c r="DG65" s="69" t="str">
        <f t="shared" si="72"/>
        <v>PTTB</v>
      </c>
      <c r="DH65" s="13"/>
      <c r="DI65" s="13"/>
      <c r="DJ65" s="13"/>
      <c r="DM65" s="13"/>
      <c r="DN65" s="13" t="s">
        <v>1043</v>
      </c>
      <c r="DO65" s="13" t="s">
        <v>84</v>
      </c>
      <c r="DT65" s="31"/>
      <c r="DU65" s="5" t="s">
        <v>1061</v>
      </c>
      <c r="DV65" s="5"/>
      <c r="DW65" s="55"/>
      <c r="DX65" s="31"/>
      <c r="DZ65" t="s">
        <v>1062</v>
      </c>
      <c r="EA65" s="4" t="s">
        <v>1063</v>
      </c>
      <c r="EE65" s="13"/>
      <c r="EF65" s="16"/>
      <c r="EG65" s="26"/>
      <c r="EH65" s="26"/>
      <c r="EI65" s="24"/>
      <c r="EJ65" s="24"/>
      <c r="EK65" s="24"/>
      <c r="EM65" s="24"/>
      <c r="EV65" s="24"/>
      <c r="EW65" s="24"/>
      <c r="EX65" s="26"/>
      <c r="FA65" s="27"/>
      <c r="FB65" s="18"/>
      <c r="FD65" s="10" t="s">
        <v>682</v>
      </c>
      <c r="FE65" s="90" t="s">
        <v>836</v>
      </c>
      <c r="FF65" s="13" t="s">
        <v>701</v>
      </c>
      <c r="FG65" t="s">
        <v>735</v>
      </c>
      <c r="FH65" t="s">
        <v>751</v>
      </c>
      <c r="FQ65" t="s">
        <v>1064</v>
      </c>
      <c r="FW65" s="13">
        <f>IF(COUNTIF(Mounts,"*"&amp;FX65&amp;"*")&gt;0=TRUE,1,0)</f>
        <v>0</v>
      </c>
      <c r="FX65" t="s">
        <v>483</v>
      </c>
      <c r="GA65">
        <v>9</v>
      </c>
      <c r="GB65" s="13" t="s">
        <v>144</v>
      </c>
    </row>
    <row r="66" spans="2:184" x14ac:dyDescent="0.3">
      <c r="C66" s="173"/>
      <c r="E66" s="112"/>
      <c r="F66" s="112"/>
      <c r="G66" s="131"/>
      <c r="H66" s="1"/>
      <c r="V66" s="14"/>
      <c r="X66" s="13"/>
      <c r="Y66" s="13"/>
      <c r="Z66" s="13"/>
      <c r="AA66" s="13"/>
      <c r="AB66" s="13"/>
      <c r="AC66" s="13"/>
      <c r="AD66" s="13"/>
      <c r="AG66" s="263" t="s">
        <v>331</v>
      </c>
      <c r="AH66" s="66" t="s">
        <v>113</v>
      </c>
      <c r="AI66" s="26" t="s">
        <v>114</v>
      </c>
      <c r="AJ66" s="104" t="s">
        <v>115</v>
      </c>
      <c r="AK66" s="105" t="s">
        <v>331</v>
      </c>
      <c r="AL66" s="6"/>
      <c r="AM66" s="6"/>
      <c r="AN66" s="6"/>
      <c r="AO66" s="6"/>
      <c r="AP66" s="6"/>
      <c r="AQ66" s="6"/>
      <c r="AR66" s="6"/>
      <c r="AT66" s="90" t="s">
        <v>1066</v>
      </c>
      <c r="AU66" s="15">
        <f t="shared" si="93"/>
        <v>9999</v>
      </c>
      <c r="AV66" s="15">
        <f t="shared" si="93"/>
        <v>9999</v>
      </c>
      <c r="AW66" s="15">
        <f t="shared" si="93"/>
        <v>9999</v>
      </c>
      <c r="AX66" s="15">
        <f t="shared" si="93"/>
        <v>9999</v>
      </c>
      <c r="AY66" s="15">
        <f t="shared" si="93"/>
        <v>9999</v>
      </c>
      <c r="AZ66" s="15">
        <f t="shared" si="93"/>
        <v>9999</v>
      </c>
      <c r="BA66" s="15">
        <f t="shared" si="93"/>
        <v>9999</v>
      </c>
      <c r="BB66" s="15">
        <f t="shared" si="93"/>
        <v>9999</v>
      </c>
      <c r="BC66" s="15">
        <f t="shared" si="93"/>
        <v>9999</v>
      </c>
      <c r="BD66" s="15">
        <f t="shared" si="93"/>
        <v>9999</v>
      </c>
      <c r="BE66" s="15">
        <f t="shared" si="93"/>
        <v>9999</v>
      </c>
      <c r="BF66" s="15">
        <f t="shared" si="93"/>
        <v>9999</v>
      </c>
      <c r="BG66" s="6"/>
      <c r="BH66" s="6"/>
      <c r="BN66" s="11"/>
      <c r="BO66" s="11"/>
      <c r="BP66" s="4"/>
      <c r="BQ66" s="4"/>
      <c r="BS66" s="4"/>
      <c r="BT66" s="71"/>
      <c r="BV66" s="6" t="str">
        <f t="shared" si="89"/>
        <v>Legacy Maple 15x16 Tom Tom</v>
      </c>
      <c r="BW66" s="4" t="s">
        <v>905</v>
      </c>
      <c r="BX66" s="67"/>
      <c r="BY66" s="4"/>
      <c r="BZ66" s="6" t="str">
        <f t="shared" si="90"/>
        <v>Legacy Mahogany 15x16 Tom Tom</v>
      </c>
      <c r="CA66" s="4" t="s">
        <v>905</v>
      </c>
      <c r="CB66" s="67"/>
      <c r="CC66" s="4"/>
      <c r="CD66" s="6" t="str">
        <f t="shared" si="91"/>
        <v>Legacy Exotic 15x16 Tom Tom</v>
      </c>
      <c r="CE66" s="4" t="s">
        <v>905</v>
      </c>
      <c r="CF66" s="70"/>
      <c r="CG66" s="70"/>
      <c r="CH66" s="70"/>
      <c r="CI66" s="70"/>
      <c r="CJ66" s="4" t="s">
        <v>905</v>
      </c>
      <c r="CK66" s="90" t="s">
        <v>1028</v>
      </c>
      <c r="CL66" s="157"/>
      <c r="CM66" s="157"/>
      <c r="CN66" s="157"/>
      <c r="CO66" s="157"/>
      <c r="CP66" s="157"/>
      <c r="CQ66" s="157"/>
      <c r="CR66" s="157"/>
      <c r="CV66" s="157"/>
      <c r="CW66" s="4" t="str">
        <f t="shared" si="82"/>
        <v>15x16 Tom Tom</v>
      </c>
      <c r="CX66" s="109" t="e">
        <v>#N/A</v>
      </c>
      <c r="CY66" s="93" t="s">
        <v>1067</v>
      </c>
      <c r="CZ66" s="93" t="s">
        <v>1068</v>
      </c>
      <c r="DA66" s="93" t="s">
        <v>1069</v>
      </c>
      <c r="DB66" s="109" t="e">
        <v>#N/A</v>
      </c>
      <c r="DC66" s="70"/>
      <c r="DD66" s="13" t="s">
        <v>55</v>
      </c>
      <c r="DE66" s="16" t="str">
        <f t="shared" si="3"/>
        <v>Snare.5x14 8 Lug Snare</v>
      </c>
      <c r="DF66" s="4" t="s">
        <v>469</v>
      </c>
      <c r="DG66" s="69" t="str">
        <f t="shared" si="72"/>
        <v>SISTTB</v>
      </c>
      <c r="DH66" s="13"/>
      <c r="DI66" s="13"/>
      <c r="DJ66" s="13"/>
      <c r="DM66" s="13" t="s">
        <v>82</v>
      </c>
      <c r="DN66" s="13" t="s">
        <v>83</v>
      </c>
      <c r="DO66" s="13" t="s">
        <v>84</v>
      </c>
      <c r="DT66" s="31"/>
      <c r="DU66" s="4" t="s">
        <v>681</v>
      </c>
      <c r="DV66" s="4"/>
      <c r="DW66" s="55" t="s">
        <v>1070</v>
      </c>
      <c r="DX66" s="31"/>
      <c r="DZ66" t="s">
        <v>449</v>
      </c>
      <c r="EA66" s="4"/>
      <c r="EE66" s="13"/>
      <c r="EF66" s="16"/>
      <c r="EG66" s="26"/>
      <c r="EH66" s="26"/>
      <c r="EI66" s="24"/>
      <c r="EJ66" s="24"/>
      <c r="EK66" s="24"/>
      <c r="EM66" s="24"/>
      <c r="EV66" s="24"/>
      <c r="EW66" s="24"/>
      <c r="EX66" s="26"/>
      <c r="FA66" s="27"/>
      <c r="FB66" s="18"/>
      <c r="FD66" s="10" t="s">
        <v>682</v>
      </c>
      <c r="FE66" s="90" t="s">
        <v>859</v>
      </c>
      <c r="FF66" t="s">
        <v>735</v>
      </c>
      <c r="FG66" t="s">
        <v>751</v>
      </c>
    </row>
    <row r="67" spans="2:184" x14ac:dyDescent="0.3">
      <c r="B67" s="173"/>
      <c r="C67" s="173"/>
      <c r="D67" s="173"/>
      <c r="E67" s="112"/>
      <c r="F67" s="8"/>
      <c r="G67" s="200"/>
      <c r="H67" s="1"/>
      <c r="T67" s="173"/>
      <c r="V67" s="14"/>
      <c r="W67" s="13"/>
      <c r="X67" s="13"/>
      <c r="Y67" s="13"/>
      <c r="Z67" s="13"/>
      <c r="AA67" s="13"/>
      <c r="AB67" s="13"/>
      <c r="AC67" s="13"/>
      <c r="AD67" s="13"/>
      <c r="AG67" s="263" t="s">
        <v>294</v>
      </c>
      <c r="AH67" s="66" t="s">
        <v>113</v>
      </c>
      <c r="AI67" s="26" t="s">
        <v>306</v>
      </c>
      <c r="AJ67" s="104" t="s">
        <v>268</v>
      </c>
      <c r="AK67" s="105" t="s">
        <v>294</v>
      </c>
      <c r="AL67" s="6"/>
      <c r="AM67" s="6"/>
      <c r="AN67" s="6"/>
      <c r="AO67" s="6"/>
      <c r="AP67" s="6"/>
      <c r="AQ67" s="6"/>
      <c r="AR67" s="6"/>
      <c r="AT67" s="90" t="s">
        <v>1071</v>
      </c>
      <c r="AU67" s="15">
        <f t="shared" si="93"/>
        <v>9999</v>
      </c>
      <c r="AV67" s="15">
        <f t="shared" si="93"/>
        <v>9999</v>
      </c>
      <c r="AW67" s="15">
        <f t="shared" si="93"/>
        <v>9999</v>
      </c>
      <c r="AX67" s="15">
        <f t="shared" si="93"/>
        <v>9999</v>
      </c>
      <c r="AY67" s="15">
        <f t="shared" si="93"/>
        <v>9999</v>
      </c>
      <c r="AZ67" s="15">
        <f t="shared" si="93"/>
        <v>9999</v>
      </c>
      <c r="BA67" s="15">
        <f t="shared" si="93"/>
        <v>9999</v>
      </c>
      <c r="BB67" s="15">
        <f t="shared" si="93"/>
        <v>9999</v>
      </c>
      <c r="BC67" s="15">
        <f t="shared" si="93"/>
        <v>9999</v>
      </c>
      <c r="BD67" s="15">
        <f t="shared" si="93"/>
        <v>9999</v>
      </c>
      <c r="BE67" s="15">
        <f t="shared" si="93"/>
        <v>9999</v>
      </c>
      <c r="BF67" s="15">
        <f t="shared" si="93"/>
        <v>9999</v>
      </c>
      <c r="BG67" s="6"/>
      <c r="BH67" s="6"/>
      <c r="BN67" s="11"/>
      <c r="BO67" s="11"/>
      <c r="BV67" s="6" t="str">
        <f t="shared" si="89"/>
        <v>Legacy Maple 16x16 Tom Tom</v>
      </c>
      <c r="BW67" s="4" t="s">
        <v>914</v>
      </c>
      <c r="BX67" s="67"/>
      <c r="BZ67" s="6" t="str">
        <f t="shared" si="90"/>
        <v>Legacy Mahogany 16x16 Tom Tom</v>
      </c>
      <c r="CA67" s="4" t="s">
        <v>914</v>
      </c>
      <c r="CB67" s="67"/>
      <c r="CC67" s="4"/>
      <c r="CD67" s="6" t="str">
        <f t="shared" si="91"/>
        <v>Legacy Exotic 16x16 Tom Tom</v>
      </c>
      <c r="CE67" s="4" t="s">
        <v>914</v>
      </c>
      <c r="CF67" s="70"/>
      <c r="CG67" s="70"/>
      <c r="CH67" s="70"/>
      <c r="CI67" s="70"/>
      <c r="CJ67" s="4" t="s">
        <v>914</v>
      </c>
      <c r="CK67" s="90" t="s">
        <v>1036</v>
      </c>
      <c r="CL67" s="157"/>
      <c r="CM67" s="157"/>
      <c r="CN67" s="157"/>
      <c r="CO67" s="157"/>
      <c r="CP67" s="157"/>
      <c r="CQ67" s="157"/>
      <c r="CR67" s="157"/>
      <c r="CS67" s="14" t="s">
        <v>1072</v>
      </c>
      <c r="CU67" s="225" t="e">
        <f t="shared" ref="CU67" si="97">CT67*INDEX($DB$90:$DB$92,MATCH($CQ$85,Currency,0))/$DB$90</f>
        <v>#N/A</v>
      </c>
      <c r="CV67" s="157"/>
      <c r="CW67" s="4" t="str">
        <f t="shared" si="82"/>
        <v>16x16 Tom Tom</v>
      </c>
      <c r="CX67" s="93" t="s">
        <v>1073</v>
      </c>
      <c r="CY67" s="93" t="s">
        <v>1074</v>
      </c>
      <c r="CZ67" s="93" t="s">
        <v>1075</v>
      </c>
      <c r="DA67" s="93" t="s">
        <v>1076</v>
      </c>
      <c r="DB67" s="93" t="s">
        <v>1077</v>
      </c>
      <c r="DD67" s="13" t="s">
        <v>55</v>
      </c>
      <c r="DE67" s="16" t="str">
        <f t="shared" si="3"/>
        <v>Snare.5x14 Snare</v>
      </c>
      <c r="DF67" s="4" t="s">
        <v>404</v>
      </c>
      <c r="DG67" s="69" t="str">
        <f t="shared" si="72"/>
        <v>SISTTB</v>
      </c>
      <c r="DH67" s="13"/>
      <c r="DI67" s="13"/>
      <c r="DJ67" s="13"/>
      <c r="DM67" s="13" t="s">
        <v>82</v>
      </c>
      <c r="DN67" s="13" t="s">
        <v>83</v>
      </c>
      <c r="DO67" s="13" t="s">
        <v>84</v>
      </c>
      <c r="DT67" s="31"/>
      <c r="DU67" s="4" t="s">
        <v>700</v>
      </c>
      <c r="DV67" s="4"/>
      <c r="DW67" s="55" t="s">
        <v>1070</v>
      </c>
      <c r="DX67" s="31"/>
      <c r="DZ67" t="s">
        <v>466</v>
      </c>
      <c r="EA67" s="4"/>
      <c r="EE67" s="13"/>
      <c r="EF67" s="16"/>
      <c r="EG67" s="26"/>
      <c r="EH67" s="26"/>
      <c r="EI67" s="24"/>
      <c r="EJ67" s="24"/>
      <c r="EK67" s="24"/>
      <c r="EM67" s="24"/>
      <c r="EV67" s="24"/>
      <c r="EW67" s="24"/>
      <c r="EX67" s="26"/>
      <c r="FA67" s="27"/>
      <c r="FB67" s="18"/>
      <c r="FD67"/>
      <c r="FE67" s="34"/>
      <c r="FP67" t="s">
        <v>1078</v>
      </c>
      <c r="FQ67" t="s">
        <v>1079</v>
      </c>
      <c r="GB67" s="13"/>
    </row>
    <row r="68" spans="2:184" x14ac:dyDescent="0.3">
      <c r="C68" s="173"/>
      <c r="E68" s="112"/>
      <c r="F68" s="112"/>
      <c r="G68" s="131"/>
      <c r="H68" s="4"/>
      <c r="S68" s="11" t="s">
        <v>1080</v>
      </c>
      <c r="V68" s="14"/>
      <c r="W68" s="14"/>
      <c r="X68" s="13"/>
      <c r="Y68" s="13"/>
      <c r="Z68" s="13"/>
      <c r="AA68" s="13"/>
      <c r="AB68" s="13"/>
      <c r="AC68" s="13"/>
      <c r="AD68" s="13"/>
      <c r="AG68" s="263" t="s">
        <v>487</v>
      </c>
      <c r="AH68" s="66" t="s">
        <v>113</v>
      </c>
      <c r="AI68" s="26" t="s">
        <v>114</v>
      </c>
      <c r="AJ68" s="104" t="s">
        <v>115</v>
      </c>
      <c r="AK68" s="105" t="s">
        <v>487</v>
      </c>
      <c r="AL68" s="6"/>
      <c r="AM68" s="6"/>
      <c r="AN68" s="6"/>
      <c r="AO68" s="6"/>
      <c r="AP68" s="6"/>
      <c r="AQ68" s="6"/>
      <c r="AR68" s="6"/>
      <c r="AT68" s="90" t="s">
        <v>1081</v>
      </c>
      <c r="AU68" s="15">
        <f t="shared" si="93"/>
        <v>9999</v>
      </c>
      <c r="AV68" s="15">
        <f t="shared" si="93"/>
        <v>9999</v>
      </c>
      <c r="AW68" s="15">
        <f t="shared" si="93"/>
        <v>9999</v>
      </c>
      <c r="AX68" s="15">
        <f t="shared" si="93"/>
        <v>9999</v>
      </c>
      <c r="AY68" s="15">
        <f t="shared" si="93"/>
        <v>9999</v>
      </c>
      <c r="AZ68" s="15">
        <f t="shared" si="93"/>
        <v>9999</v>
      </c>
      <c r="BA68" s="15">
        <f t="shared" si="93"/>
        <v>9999</v>
      </c>
      <c r="BB68" s="15">
        <f t="shared" si="93"/>
        <v>9999</v>
      </c>
      <c r="BC68" s="15">
        <f t="shared" si="93"/>
        <v>9999</v>
      </c>
      <c r="BD68" s="15">
        <f t="shared" si="93"/>
        <v>9999</v>
      </c>
      <c r="BE68" s="15">
        <f t="shared" si="93"/>
        <v>9999</v>
      </c>
      <c r="BF68" s="15">
        <f t="shared" si="93"/>
        <v>9999</v>
      </c>
      <c r="BG68" s="6"/>
      <c r="BH68" s="6"/>
      <c r="BN68" s="11"/>
      <c r="BO68" s="11"/>
      <c r="BP68" s="11"/>
      <c r="BQ68" s="11"/>
      <c r="CB68" s="10"/>
      <c r="CJ68" s="11"/>
      <c r="CK68" s="90"/>
      <c r="CS68" s="14" t="s">
        <v>1082</v>
      </c>
      <c r="CU68" s="225" t="e">
        <f t="shared" ref="CU68:CU69" si="98">CT68*INDEX($DB$90:$DB$92,MATCH($CQ$85,Currency,0))/$DB$90</f>
        <v>#N/A</v>
      </c>
      <c r="CW68" s="11"/>
      <c r="DD68" s="13" t="s">
        <v>55</v>
      </c>
      <c r="DE68" s="16" t="str">
        <f t="shared" si="3"/>
        <v>Snare.5.5x14 Snare</v>
      </c>
      <c r="DF68" s="11" t="s">
        <v>872</v>
      </c>
      <c r="DG68" s="69" t="str">
        <f t="shared" si="72"/>
        <v>SISTTB</v>
      </c>
      <c r="DK68"/>
      <c r="DM68" s="13" t="s">
        <v>82</v>
      </c>
      <c r="DN68" s="13" t="s">
        <v>83</v>
      </c>
      <c r="DO68" s="13" t="s">
        <v>84</v>
      </c>
      <c r="DT68" s="31"/>
      <c r="DU68" s="4" t="s">
        <v>1083</v>
      </c>
      <c r="DV68" s="4"/>
      <c r="DW68" s="55" t="s">
        <v>1084</v>
      </c>
      <c r="DX68" s="31"/>
      <c r="DZ68" t="s">
        <v>518</v>
      </c>
      <c r="EA68" s="4"/>
      <c r="EE68" s="13"/>
      <c r="EF68" s="16"/>
      <c r="EG68" s="26"/>
      <c r="EH68" s="26"/>
      <c r="EI68" s="24"/>
      <c r="EJ68" s="24"/>
      <c r="EK68" s="24"/>
      <c r="EM68" s="24"/>
      <c r="EV68" s="24"/>
      <c r="EW68" s="24"/>
      <c r="EX68" s="26"/>
      <c r="FA68" s="27"/>
      <c r="FB68" s="18"/>
      <c r="FD68"/>
      <c r="FE68" s="34"/>
      <c r="FQ68" t="s">
        <v>1085</v>
      </c>
      <c r="GB68" s="13"/>
    </row>
    <row r="69" spans="2:184" x14ac:dyDescent="0.3">
      <c r="C69" s="173"/>
      <c r="E69" s="112"/>
      <c r="F69" s="112"/>
      <c r="G69" s="131"/>
      <c r="H69" s="4"/>
      <c r="S69" s="11" t="s">
        <v>1086</v>
      </c>
      <c r="W69" s="14"/>
      <c r="X69" s="14"/>
      <c r="AG69" s="263" t="s">
        <v>491</v>
      </c>
      <c r="AH69" s="66" t="s">
        <v>113</v>
      </c>
      <c r="AI69" s="26" t="s">
        <v>114</v>
      </c>
      <c r="AJ69" s="104" t="s">
        <v>115</v>
      </c>
      <c r="AK69" s="105" t="s">
        <v>491</v>
      </c>
      <c r="AL69" s="6"/>
      <c r="AM69" s="6"/>
      <c r="AN69" s="6"/>
      <c r="AO69" s="6"/>
      <c r="AP69" s="6"/>
      <c r="AQ69" s="6"/>
      <c r="AR69" s="6"/>
      <c r="AT69" s="90" t="s">
        <v>1087</v>
      </c>
      <c r="AU69" s="15">
        <f t="shared" ref="AU69:BF75" si="99">IFERROR(INDEX($AT$81:$BA$972,MATCH(CONCATENATE($AT69,".",AU$3),$AT$81:$AT$972,0),7),9999)</f>
        <v>9999</v>
      </c>
      <c r="AV69" s="15">
        <f t="shared" si="99"/>
        <v>9999</v>
      </c>
      <c r="AW69" s="15">
        <f t="shared" si="99"/>
        <v>9999</v>
      </c>
      <c r="AX69" s="15">
        <f t="shared" si="99"/>
        <v>9999</v>
      </c>
      <c r="AY69" s="15">
        <f t="shared" si="99"/>
        <v>9999</v>
      </c>
      <c r="AZ69" s="15">
        <f t="shared" si="99"/>
        <v>9999</v>
      </c>
      <c r="BA69" s="15">
        <f t="shared" si="99"/>
        <v>9999</v>
      </c>
      <c r="BB69" s="15">
        <f t="shared" si="99"/>
        <v>9999</v>
      </c>
      <c r="BC69" s="15">
        <f t="shared" si="99"/>
        <v>9999</v>
      </c>
      <c r="BD69" s="15">
        <f t="shared" si="99"/>
        <v>9999</v>
      </c>
      <c r="BE69" s="15">
        <f t="shared" si="99"/>
        <v>9999</v>
      </c>
      <c r="BF69" s="15">
        <f t="shared" si="99"/>
        <v>9999</v>
      </c>
      <c r="BG69" s="6"/>
      <c r="BH69" s="6"/>
      <c r="BN69" s="13"/>
      <c r="BO69" s="13"/>
      <c r="BP69" s="11"/>
      <c r="BQ69" s="11"/>
      <c r="BR69" s="15" t="s">
        <v>60</v>
      </c>
      <c r="BS69" s="5" t="s">
        <v>1088</v>
      </c>
      <c r="BT69" s="4"/>
      <c r="BU69" t="s">
        <v>32</v>
      </c>
      <c r="BV69" s="8" t="s">
        <v>60</v>
      </c>
      <c r="BW69" s="2" t="s">
        <v>1089</v>
      </c>
      <c r="BZ69" s="8" t="s">
        <v>60</v>
      </c>
      <c r="CA69" s="2" t="s">
        <v>1090</v>
      </c>
      <c r="CD69" s="8" t="s">
        <v>60</v>
      </c>
      <c r="CE69" s="2" t="s">
        <v>1091</v>
      </c>
      <c r="CG69" s="8" t="s">
        <v>60</v>
      </c>
      <c r="CH69" s="2" t="s">
        <v>1092</v>
      </c>
      <c r="CJ69" s="11"/>
      <c r="CK69" s="90"/>
      <c r="CS69" s="14" t="s">
        <v>1093</v>
      </c>
      <c r="CU69" s="225" t="e">
        <f t="shared" si="98"/>
        <v>#N/A</v>
      </c>
      <c r="CW69" s="11"/>
      <c r="DC69" s="70"/>
      <c r="DD69" s="13" t="s">
        <v>55</v>
      </c>
      <c r="DE69" s="16" t="str">
        <f t="shared" si="3"/>
        <v>Snare.5.5x14 8 Lug Snare</v>
      </c>
      <c r="DF69" s="11" t="s">
        <v>292</v>
      </c>
      <c r="DG69" s="69" t="str">
        <f t="shared" si="72"/>
        <v>SISTTB</v>
      </c>
      <c r="DK69"/>
      <c r="DM69" s="13" t="s">
        <v>82</v>
      </c>
      <c r="DN69" s="13" t="s">
        <v>83</v>
      </c>
      <c r="DO69" s="13" t="s">
        <v>84</v>
      </c>
      <c r="DT69" s="31"/>
      <c r="DU69" s="4" t="s">
        <v>1094</v>
      </c>
      <c r="DV69" s="4"/>
      <c r="DW69" s="55" t="s">
        <v>1084</v>
      </c>
      <c r="EA69" s="4"/>
      <c r="EE69" s="13"/>
      <c r="EF69" s="16"/>
      <c r="EG69" s="26"/>
      <c r="EH69" s="26"/>
      <c r="EI69" s="24"/>
      <c r="EJ69" s="24"/>
      <c r="EK69" s="24"/>
      <c r="EV69" s="24"/>
      <c r="EW69" s="24"/>
      <c r="EX69" s="26"/>
      <c r="FA69" s="27"/>
      <c r="FB69" s="18"/>
      <c r="FD69"/>
      <c r="FE69" s="34"/>
      <c r="GB69" s="13"/>
    </row>
    <row r="70" spans="2:184" x14ac:dyDescent="0.3">
      <c r="E70" s="29"/>
      <c r="F70" s="29"/>
      <c r="G70" s="135"/>
      <c r="H70" s="4"/>
      <c r="S70" s="11" t="s">
        <v>1095</v>
      </c>
      <c r="W70" s="14"/>
      <c r="AG70" s="263" t="s">
        <v>569</v>
      </c>
      <c r="AH70" s="66" t="s">
        <v>113</v>
      </c>
      <c r="AI70" s="26" t="s">
        <v>114</v>
      </c>
      <c r="AJ70" s="104" t="s">
        <v>115</v>
      </c>
      <c r="AK70" s="105" t="s">
        <v>569</v>
      </c>
      <c r="AL70" s="6"/>
      <c r="AM70" s="6"/>
      <c r="AN70" s="6"/>
      <c r="AO70" s="6"/>
      <c r="AP70" s="6"/>
      <c r="AQ70" s="6"/>
      <c r="AR70" s="6"/>
      <c r="AT70" s="90" t="s">
        <v>1096</v>
      </c>
      <c r="AU70" s="15">
        <f t="shared" si="99"/>
        <v>9999</v>
      </c>
      <c r="AV70" s="15">
        <f t="shared" si="99"/>
        <v>9999</v>
      </c>
      <c r="AW70" s="15">
        <f t="shared" si="99"/>
        <v>9999</v>
      </c>
      <c r="AX70" s="15">
        <f t="shared" si="99"/>
        <v>9999</v>
      </c>
      <c r="AY70" s="15">
        <f t="shared" si="99"/>
        <v>9999</v>
      </c>
      <c r="AZ70" s="15">
        <f t="shared" si="99"/>
        <v>9999</v>
      </c>
      <c r="BA70" s="15">
        <f t="shared" si="99"/>
        <v>9999</v>
      </c>
      <c r="BB70" s="15">
        <f t="shared" si="99"/>
        <v>9999</v>
      </c>
      <c r="BC70" s="15">
        <f t="shared" si="99"/>
        <v>9999</v>
      </c>
      <c r="BD70" s="15">
        <f t="shared" si="99"/>
        <v>9999</v>
      </c>
      <c r="BE70" s="15">
        <f t="shared" si="99"/>
        <v>9999</v>
      </c>
      <c r="BF70" s="15">
        <f t="shared" si="99"/>
        <v>9999</v>
      </c>
      <c r="BG70" s="6"/>
      <c r="BH70" s="6"/>
      <c r="BN70" s="13"/>
      <c r="BO70" s="13"/>
      <c r="BP70" s="4" t="s">
        <v>328</v>
      </c>
      <c r="BQ70" s="4"/>
      <c r="BR70" s="6" t="str">
        <f t="shared" ref="BR70:BR74" si="100">$BS$1&amp;" "&amp;BS70</f>
        <v>Classic Maple 6x12 Snare</v>
      </c>
      <c r="BS70" s="4" t="s">
        <v>328</v>
      </c>
      <c r="BT70" s="71"/>
      <c r="BU70" s="4"/>
      <c r="BV70" s="6" t="str">
        <f t="shared" ref="BV70:BV72" si="101">BW$1&amp;" "&amp;BW70</f>
        <v>Legacy Maple 6x12 Snare</v>
      </c>
      <c r="BW70" s="4" t="s">
        <v>328</v>
      </c>
      <c r="BX70" s="67"/>
      <c r="BY70" s="4"/>
      <c r="BZ70" s="6" t="str">
        <f t="shared" ref="BZ70:BZ72" si="102">CA$1&amp;" "&amp;CA70</f>
        <v>Legacy Mahogany 6x12 Snare</v>
      </c>
      <c r="CA70" s="4" t="s">
        <v>328</v>
      </c>
      <c r="CB70" s="67"/>
      <c r="CC70" s="4"/>
      <c r="CD70" s="6" t="str">
        <f t="shared" ref="CD70:CD72" si="103">CE$1&amp;" "&amp;CE70</f>
        <v>Legacy Exotic 6x12 Snare</v>
      </c>
      <c r="CE70" s="4" t="s">
        <v>328</v>
      </c>
      <c r="CF70" s="70"/>
      <c r="CG70" s="6" t="str">
        <f t="shared" ref="CG70:CG79" si="104">CH$1&amp;" "&amp;CH70</f>
        <v>Classic Oak 6x12 Snare</v>
      </c>
      <c r="CH70" s="4" t="s">
        <v>328</v>
      </c>
      <c r="CI70" s="70"/>
      <c r="CJ70" s="4" t="s">
        <v>328</v>
      </c>
      <c r="CK70" s="90" t="s">
        <v>1047</v>
      </c>
      <c r="CL70" s="157"/>
      <c r="CM70" s="157"/>
      <c r="CN70" s="157"/>
      <c r="CO70" s="157"/>
      <c r="CP70" s="157"/>
      <c r="CQ70" s="157"/>
      <c r="CW70" s="4" t="str">
        <f t="shared" ref="CW70:CW74" si="105">CJ70</f>
        <v>6x12 Snare</v>
      </c>
      <c r="CX70" s="93" t="s">
        <v>1097</v>
      </c>
      <c r="CY70" s="93" t="s">
        <v>1098</v>
      </c>
      <c r="CZ70" s="93" t="s">
        <v>1099</v>
      </c>
      <c r="DA70" s="93" t="s">
        <v>1100</v>
      </c>
      <c r="DB70" s="93" t="s">
        <v>1101</v>
      </c>
      <c r="DC70" s="70"/>
      <c r="DD70" s="13" t="s">
        <v>55</v>
      </c>
      <c r="DE70" s="16" t="str">
        <f t="shared" ref="DE70:DE74" si="106">CONCATENATE(DD70,".",DF70)</f>
        <v>Snare.6.5x14 8 Lug Snare</v>
      </c>
      <c r="DF70" s="4" t="s">
        <v>485</v>
      </c>
      <c r="DG70" s="69" t="str">
        <f>CONCATENATE(DH70,DI70,DJ70,DK70,DL70,DM70,DN70,DO70)</f>
        <v>MLLTSISTTB</v>
      </c>
      <c r="DH70" s="13" t="s">
        <v>78</v>
      </c>
      <c r="DI70" s="13"/>
      <c r="DJ70" s="13"/>
      <c r="DL70" s="13" t="s">
        <v>81</v>
      </c>
      <c r="DM70" s="13" t="s">
        <v>82</v>
      </c>
      <c r="DN70" s="13" t="s">
        <v>83</v>
      </c>
      <c r="DO70" s="13" t="s">
        <v>84</v>
      </c>
      <c r="DT70" s="31"/>
      <c r="DU70" s="4" t="s">
        <v>716</v>
      </c>
      <c r="DV70" s="4"/>
      <c r="DW70" s="55" t="s">
        <v>1084</v>
      </c>
      <c r="EA70" s="4"/>
      <c r="EE70" s="13"/>
      <c r="EF70" s="16"/>
      <c r="EG70" s="26"/>
      <c r="EH70" s="26"/>
      <c r="EI70" s="24"/>
      <c r="EJ70" s="24"/>
      <c r="EK70" s="24"/>
      <c r="EL70" s="24"/>
      <c r="EM70" s="24"/>
      <c r="EV70" s="24"/>
      <c r="EW70" s="24"/>
      <c r="EX70" s="26"/>
      <c r="FA70" s="27"/>
      <c r="FB70" s="18"/>
      <c r="FD70"/>
      <c r="FE70" s="34"/>
      <c r="GB70" s="13"/>
    </row>
    <row r="71" spans="2:184" x14ac:dyDescent="0.3">
      <c r="C71" s="173"/>
      <c r="E71" s="29"/>
      <c r="F71" s="29"/>
      <c r="G71" s="29"/>
      <c r="H71" s="4"/>
      <c r="S71" s="11" t="s">
        <v>1102</v>
      </c>
      <c r="W71" s="14"/>
      <c r="X71" s="13"/>
      <c r="Y71" s="7"/>
      <c r="Z71" s="7"/>
      <c r="AA71" s="7"/>
      <c r="AB71" s="7"/>
      <c r="AC71" s="7"/>
      <c r="AD71" s="7"/>
      <c r="AG71" s="263" t="s">
        <v>589</v>
      </c>
      <c r="AH71" s="66" t="s">
        <v>113</v>
      </c>
      <c r="AI71" s="26" t="s">
        <v>114</v>
      </c>
      <c r="AJ71" s="104" t="s">
        <v>115</v>
      </c>
      <c r="AK71" s="105" t="s">
        <v>589</v>
      </c>
      <c r="AL71" s="6"/>
      <c r="AM71" s="6"/>
      <c r="AN71" s="6"/>
      <c r="AO71" s="6"/>
      <c r="AP71" s="6"/>
      <c r="AQ71" s="6"/>
      <c r="AR71" s="6"/>
      <c r="AT71" s="90" t="s">
        <v>1103</v>
      </c>
      <c r="AU71" s="15">
        <f t="shared" si="99"/>
        <v>9999</v>
      </c>
      <c r="AV71" s="15">
        <f t="shared" si="99"/>
        <v>9999</v>
      </c>
      <c r="AW71" s="15">
        <f t="shared" si="99"/>
        <v>9999</v>
      </c>
      <c r="AX71" s="15">
        <f t="shared" si="99"/>
        <v>9999</v>
      </c>
      <c r="AY71" s="15">
        <f t="shared" si="99"/>
        <v>9999</v>
      </c>
      <c r="AZ71" s="15">
        <f t="shared" si="99"/>
        <v>9999</v>
      </c>
      <c r="BA71" s="15">
        <f t="shared" si="99"/>
        <v>9999</v>
      </c>
      <c r="BB71" s="15">
        <f t="shared" si="99"/>
        <v>9999</v>
      </c>
      <c r="BC71" s="15">
        <f t="shared" si="99"/>
        <v>9999</v>
      </c>
      <c r="BD71" s="15">
        <f t="shared" si="99"/>
        <v>9999</v>
      </c>
      <c r="BE71" s="15">
        <f t="shared" si="99"/>
        <v>9999</v>
      </c>
      <c r="BF71" s="15">
        <f t="shared" si="99"/>
        <v>9999</v>
      </c>
      <c r="BG71" s="6"/>
      <c r="BH71" s="6"/>
      <c r="BN71" s="13"/>
      <c r="BO71" s="13"/>
      <c r="BP71" s="4" t="s">
        <v>347</v>
      </c>
      <c r="BQ71" s="4"/>
      <c r="BR71" s="6" t="str">
        <f t="shared" si="100"/>
        <v>Classic Maple 3.5x13 Snare</v>
      </c>
      <c r="BS71" s="4" t="s">
        <v>347</v>
      </c>
      <c r="BT71" s="71"/>
      <c r="BU71" s="4"/>
      <c r="BV71" s="6" t="str">
        <f t="shared" si="101"/>
        <v>Legacy Maple 6x13 Snare</v>
      </c>
      <c r="BW71" s="4" t="s">
        <v>365</v>
      </c>
      <c r="BX71" s="67"/>
      <c r="BY71" s="4"/>
      <c r="BZ71" s="6" t="str">
        <f t="shared" si="102"/>
        <v>Legacy Mahogany 6x13 Snare</v>
      </c>
      <c r="CA71" s="4" t="s">
        <v>365</v>
      </c>
      <c r="CB71" s="67"/>
      <c r="CC71" s="4"/>
      <c r="CD71" s="6" t="str">
        <f t="shared" si="103"/>
        <v>Legacy Exotic 6x13 Snare</v>
      </c>
      <c r="CE71" s="4" t="s">
        <v>365</v>
      </c>
      <c r="CF71" s="70"/>
      <c r="CG71" s="6" t="str">
        <f t="shared" si="104"/>
        <v>Classic Oak 3.5x13 Snare</v>
      </c>
      <c r="CH71" s="4" t="s">
        <v>347</v>
      </c>
      <c r="CI71" s="70"/>
      <c r="CJ71" s="4" t="s">
        <v>347</v>
      </c>
      <c r="CK71" s="90" t="s">
        <v>1054</v>
      </c>
      <c r="CL71" s="157"/>
      <c r="CM71" s="157"/>
      <c r="CN71" s="157"/>
      <c r="CO71" s="157"/>
      <c r="CP71" s="157"/>
      <c r="CQ71" s="157"/>
      <c r="CS71" s="14" t="s">
        <v>1104</v>
      </c>
      <c r="CU71" s="225" t="e">
        <f t="shared" ref="CU71" si="107">CT71*INDEX($DB$90:$DB$92,MATCH($CQ$85,Currency,0))/$DB$90</f>
        <v>#N/A</v>
      </c>
      <c r="CW71" s="4" t="str">
        <f t="shared" si="105"/>
        <v>3.5x13 Snare</v>
      </c>
      <c r="CX71" s="93" t="s">
        <v>1105</v>
      </c>
      <c r="CY71" s="109" t="e">
        <v>#N/A</v>
      </c>
      <c r="CZ71" s="109" t="e">
        <v>#N/A</v>
      </c>
      <c r="DA71" s="109" t="e">
        <v>#N/A</v>
      </c>
      <c r="DB71" s="93" t="s">
        <v>1106</v>
      </c>
      <c r="DC71" s="70"/>
      <c r="DD71" s="13" t="s">
        <v>55</v>
      </c>
      <c r="DE71" s="16" t="str">
        <f t="shared" si="106"/>
        <v>Snare.6.5x14 Snare</v>
      </c>
      <c r="DF71" s="4" t="s">
        <v>420</v>
      </c>
      <c r="DG71" s="69" t="str">
        <f>CONCATENATE(DH71,DI71,DJ71,DK71,DL71,DM71,DN71,DO71)</f>
        <v>MLLTSISTTB</v>
      </c>
      <c r="DH71" s="13" t="s">
        <v>78</v>
      </c>
      <c r="DI71" s="13"/>
      <c r="DJ71" s="13"/>
      <c r="DL71" s="13" t="s">
        <v>81</v>
      </c>
      <c r="DM71" s="13" t="s">
        <v>82</v>
      </c>
      <c r="DN71" s="13" t="s">
        <v>83</v>
      </c>
      <c r="DO71" s="13" t="s">
        <v>84</v>
      </c>
      <c r="EA71" s="4"/>
      <c r="EE71" s="13"/>
      <c r="EF71" s="16"/>
      <c r="EG71" s="26"/>
      <c r="EH71" s="26"/>
      <c r="EI71" s="24"/>
      <c r="EJ71" s="24"/>
      <c r="EK71" s="24"/>
      <c r="EL71" s="18"/>
      <c r="EV71" s="24"/>
      <c r="EW71" s="24"/>
      <c r="EX71" s="26"/>
      <c r="FA71" s="27"/>
      <c r="FB71" s="18"/>
      <c r="FD71"/>
      <c r="FE71" s="34"/>
      <c r="GB71" s="13"/>
    </row>
    <row r="72" spans="2:184" x14ac:dyDescent="0.3">
      <c r="C72" s="173"/>
      <c r="E72" s="4"/>
      <c r="F72" s="4"/>
      <c r="G72" s="4"/>
      <c r="X72" s="13"/>
      <c r="Y72" s="13"/>
      <c r="Z72" s="13"/>
      <c r="AA72" s="13"/>
      <c r="AB72" s="13"/>
      <c r="AC72" s="13"/>
      <c r="AD72" s="13"/>
      <c r="AG72" s="263" t="s">
        <v>601</v>
      </c>
      <c r="AH72" s="66" t="s">
        <v>113</v>
      </c>
      <c r="AI72" s="26" t="s">
        <v>114</v>
      </c>
      <c r="AJ72" s="104" t="s">
        <v>115</v>
      </c>
      <c r="AK72" s="105" t="s">
        <v>601</v>
      </c>
      <c r="AL72" s="6"/>
      <c r="AM72" s="6"/>
      <c r="AN72" s="6"/>
      <c r="AO72" s="6"/>
      <c r="AP72" s="6"/>
      <c r="AQ72" s="6"/>
      <c r="AR72" s="6"/>
      <c r="AT72" s="90" t="s">
        <v>1107</v>
      </c>
      <c r="AU72" s="15">
        <f t="shared" si="99"/>
        <v>9999</v>
      </c>
      <c r="AV72" s="15">
        <f t="shared" si="99"/>
        <v>9999</v>
      </c>
      <c r="AW72" s="15">
        <f t="shared" si="99"/>
        <v>9999</v>
      </c>
      <c r="AX72" s="15">
        <f t="shared" si="99"/>
        <v>9999</v>
      </c>
      <c r="AY72" s="15">
        <f t="shared" si="99"/>
        <v>9999</v>
      </c>
      <c r="AZ72" s="15">
        <f t="shared" si="99"/>
        <v>9999</v>
      </c>
      <c r="BA72" s="15">
        <f t="shared" si="99"/>
        <v>9999</v>
      </c>
      <c r="BB72" s="15">
        <f t="shared" si="99"/>
        <v>9999</v>
      </c>
      <c r="BC72" s="15">
        <f t="shared" si="99"/>
        <v>9999</v>
      </c>
      <c r="BD72" s="15">
        <f t="shared" si="99"/>
        <v>9999</v>
      </c>
      <c r="BE72" s="15">
        <f t="shared" si="99"/>
        <v>9999</v>
      </c>
      <c r="BF72" s="15">
        <f t="shared" si="99"/>
        <v>9999</v>
      </c>
      <c r="BG72" s="6"/>
      <c r="BH72" s="6"/>
      <c r="BN72" s="13"/>
      <c r="BO72" s="13"/>
      <c r="BP72" s="4" t="s">
        <v>365</v>
      </c>
      <c r="BQ72" s="4"/>
      <c r="BR72" s="6" t="str">
        <f t="shared" si="100"/>
        <v>Classic Maple 6x13 Snare</v>
      </c>
      <c r="BS72" s="4" t="s">
        <v>365</v>
      </c>
      <c r="BT72" s="71"/>
      <c r="BU72" s="4"/>
      <c r="BV72" s="6" t="str">
        <f t="shared" si="101"/>
        <v>Legacy Maple 4x14 Snare</v>
      </c>
      <c r="BW72" s="4" t="s">
        <v>384</v>
      </c>
      <c r="BX72" s="67"/>
      <c r="BY72" s="4"/>
      <c r="BZ72" s="6" t="str">
        <f t="shared" si="102"/>
        <v>Legacy Mahogany 4x14 Snare</v>
      </c>
      <c r="CA72" s="4" t="s">
        <v>384</v>
      </c>
      <c r="CB72" s="67"/>
      <c r="CC72" s="4"/>
      <c r="CD72" s="6" t="str">
        <f t="shared" si="103"/>
        <v>Legacy Exotic 4x14 Snare</v>
      </c>
      <c r="CE72" s="4" t="s">
        <v>384</v>
      </c>
      <c r="CF72" s="70"/>
      <c r="CG72" s="6" t="str">
        <f t="shared" si="104"/>
        <v>Classic Oak 6x13 Snare</v>
      </c>
      <c r="CH72" s="4" t="s">
        <v>365</v>
      </c>
      <c r="CI72" s="70"/>
      <c r="CJ72" s="4" t="s">
        <v>365</v>
      </c>
      <c r="CK72" s="90" t="s">
        <v>1066</v>
      </c>
      <c r="CL72" s="157"/>
      <c r="CM72" s="157"/>
      <c r="CN72" s="157"/>
      <c r="CO72" s="157"/>
      <c r="CP72" s="157"/>
      <c r="CQ72" s="157"/>
      <c r="CS72" s="14" t="s">
        <v>1108</v>
      </c>
      <c r="CU72" s="225" t="e">
        <f t="shared" ref="CU72" si="108">CT72*INDEX($DB$90:$DB$92,MATCH($CQ$85,Currency,0))/$DB$90</f>
        <v>#N/A</v>
      </c>
      <c r="CW72" s="4" t="str">
        <f t="shared" si="105"/>
        <v>6x13 Snare</v>
      </c>
      <c r="CX72" s="93" t="s">
        <v>1109</v>
      </c>
      <c r="CY72" s="93" t="s">
        <v>1110</v>
      </c>
      <c r="CZ72" s="93" t="s">
        <v>1111</v>
      </c>
      <c r="DA72" s="93" t="s">
        <v>1112</v>
      </c>
      <c r="DB72" s="93" t="s">
        <v>1113</v>
      </c>
      <c r="DC72" s="70"/>
      <c r="DD72" s="13" t="s">
        <v>55</v>
      </c>
      <c r="DE72" s="16" t="str">
        <f t="shared" si="106"/>
        <v>Snare.6x12 Snare</v>
      </c>
      <c r="DF72" s="4" t="s">
        <v>328</v>
      </c>
      <c r="DG72" s="69" t="str">
        <f>CONCATENATE(DH72,DI72,DJ72,DK72,DL72,DM72,DN72,DO72)</f>
        <v>MLSISTTB</v>
      </c>
      <c r="DH72" s="13" t="s">
        <v>78</v>
      </c>
      <c r="DI72" s="13"/>
      <c r="DJ72" s="13"/>
      <c r="DM72" s="13" t="s">
        <v>82</v>
      </c>
      <c r="DN72" s="13" t="s">
        <v>83</v>
      </c>
      <c r="DO72" s="13" t="s">
        <v>84</v>
      </c>
      <c r="DZ72" t="s">
        <v>1114</v>
      </c>
      <c r="EA72" s="4" t="s">
        <v>1115</v>
      </c>
      <c r="EE72" s="13"/>
      <c r="EF72" s="16"/>
      <c r="EG72" s="26"/>
      <c r="EH72" s="26"/>
      <c r="EI72" s="24"/>
      <c r="EJ72" s="24"/>
      <c r="EK72" s="24"/>
      <c r="EL72" s="18"/>
      <c r="EV72" s="24"/>
      <c r="EW72" s="24"/>
      <c r="EX72" s="26"/>
      <c r="FA72" s="27"/>
      <c r="FB72" s="18"/>
      <c r="FD72"/>
      <c r="FE72" s="34"/>
      <c r="GB72" s="13"/>
    </row>
    <row r="73" spans="2:184" x14ac:dyDescent="0.3">
      <c r="E73" s="4"/>
      <c r="F73" s="4"/>
      <c r="G73" s="4"/>
      <c r="S73" s="4" t="s">
        <v>1116</v>
      </c>
      <c r="T73" s="4"/>
      <c r="U73" s="4"/>
      <c r="W73" s="13"/>
      <c r="X73" s="13"/>
      <c r="Y73" s="13"/>
      <c r="Z73" s="13"/>
      <c r="AA73" s="13"/>
      <c r="AB73" s="13"/>
      <c r="AC73" s="13"/>
      <c r="AD73" s="13"/>
      <c r="AG73" s="263" t="s">
        <v>652</v>
      </c>
      <c r="AH73" s="66" t="s">
        <v>113</v>
      </c>
      <c r="AI73" s="26" t="s">
        <v>114</v>
      </c>
      <c r="AJ73" s="104" t="s">
        <v>115</v>
      </c>
      <c r="AK73" s="105" t="s">
        <v>652</v>
      </c>
      <c r="AL73" s="6"/>
      <c r="AM73" s="6"/>
      <c r="AN73" s="6"/>
      <c r="AO73" s="6"/>
      <c r="AP73" s="6"/>
      <c r="AQ73" s="6"/>
      <c r="AR73" s="6"/>
      <c r="AT73" s="90" t="s">
        <v>1118</v>
      </c>
      <c r="AU73" s="15">
        <f t="shared" si="99"/>
        <v>9999</v>
      </c>
      <c r="AV73" s="15">
        <f t="shared" si="99"/>
        <v>9999</v>
      </c>
      <c r="AW73" s="15">
        <f t="shared" si="99"/>
        <v>9999</v>
      </c>
      <c r="AX73" s="15">
        <f t="shared" si="99"/>
        <v>9999</v>
      </c>
      <c r="AY73" s="15">
        <f t="shared" si="99"/>
        <v>9999</v>
      </c>
      <c r="AZ73" s="15">
        <f t="shared" si="99"/>
        <v>9999</v>
      </c>
      <c r="BA73" s="15">
        <f t="shared" si="99"/>
        <v>9999</v>
      </c>
      <c r="BB73" s="15">
        <f t="shared" si="99"/>
        <v>9999</v>
      </c>
      <c r="BC73" s="15">
        <f t="shared" si="99"/>
        <v>9999</v>
      </c>
      <c r="BD73" s="15">
        <f t="shared" si="99"/>
        <v>9999</v>
      </c>
      <c r="BE73" s="15">
        <f t="shared" si="99"/>
        <v>9999</v>
      </c>
      <c r="BF73" s="15">
        <f t="shared" si="99"/>
        <v>9999</v>
      </c>
      <c r="BG73" s="6"/>
      <c r="BH73" s="6"/>
      <c r="BN73" s="13"/>
      <c r="BO73" s="13"/>
      <c r="BP73" s="4" t="s">
        <v>384</v>
      </c>
      <c r="BQ73" s="4"/>
      <c r="BR73" s="6" t="str">
        <f t="shared" si="100"/>
        <v>Classic Maple 4x14 Snare</v>
      </c>
      <c r="BS73" s="4" t="s">
        <v>384</v>
      </c>
      <c r="BT73" s="71"/>
      <c r="BU73" s="4"/>
      <c r="BV73" s="6" t="str">
        <f t="shared" ref="BV73" si="109">BW$1&amp;" "&amp;BW73</f>
        <v>Legacy Maple 5x14 Snare</v>
      </c>
      <c r="BW73" s="4" t="s">
        <v>404</v>
      </c>
      <c r="BX73" s="67"/>
      <c r="BY73" s="4"/>
      <c r="BZ73" s="6" t="str">
        <f t="shared" ref="BZ73" si="110">CA$1&amp;" "&amp;CA73</f>
        <v>Legacy Mahogany 5x14 Snare</v>
      </c>
      <c r="CA73" s="4" t="s">
        <v>404</v>
      </c>
      <c r="CB73" s="67"/>
      <c r="CC73" s="4"/>
      <c r="CD73" s="6" t="str">
        <f t="shared" ref="CD73" si="111">CE$1&amp;" "&amp;CE73</f>
        <v>Legacy Exotic 5x14 Snare</v>
      </c>
      <c r="CE73" s="4" t="s">
        <v>404</v>
      </c>
      <c r="CF73" s="70"/>
      <c r="CG73" s="6" t="str">
        <f t="shared" si="104"/>
        <v>Classic Oak 4x14 Snare</v>
      </c>
      <c r="CH73" s="4" t="s">
        <v>384</v>
      </c>
      <c r="CI73" s="70"/>
      <c r="CJ73" s="4" t="s">
        <v>384</v>
      </c>
      <c r="CK73" s="90" t="s">
        <v>1071</v>
      </c>
      <c r="CL73" s="157"/>
      <c r="CM73" s="157"/>
      <c r="CN73" s="157"/>
      <c r="CO73" s="157"/>
      <c r="CP73" s="157"/>
      <c r="CQ73" s="157"/>
      <c r="CW73" s="4" t="str">
        <f t="shared" si="105"/>
        <v>4x14 Snare</v>
      </c>
      <c r="CX73" s="93" t="s">
        <v>1119</v>
      </c>
      <c r="CY73" s="93" t="s">
        <v>1120</v>
      </c>
      <c r="CZ73" s="93" t="s">
        <v>1121</v>
      </c>
      <c r="DA73" s="93" t="s">
        <v>1122</v>
      </c>
      <c r="DB73" s="93" t="s">
        <v>1123</v>
      </c>
      <c r="DC73" s="70"/>
      <c r="DD73" s="13" t="s">
        <v>55</v>
      </c>
      <c r="DE73" s="16" t="str">
        <f t="shared" si="106"/>
        <v>Snare.6x13 Snare</v>
      </c>
      <c r="DF73" s="4" t="s">
        <v>365</v>
      </c>
      <c r="DG73" s="69" t="str">
        <f>CONCATENATE(DH73,DI73,DJ73,DK73,DL73,DM73,DN73,DO73)</f>
        <v>MLSISTTB</v>
      </c>
      <c r="DH73" s="13" t="s">
        <v>78</v>
      </c>
      <c r="DI73" s="13"/>
      <c r="DJ73" s="13"/>
      <c r="DM73" s="13" t="s">
        <v>82</v>
      </c>
      <c r="DN73" s="13" t="s">
        <v>83</v>
      </c>
      <c r="DO73" s="13" t="s">
        <v>84</v>
      </c>
      <c r="DZ73" t="s">
        <v>449</v>
      </c>
      <c r="EA73" s="4"/>
      <c r="EE73" s="13"/>
      <c r="EF73" s="16"/>
      <c r="EG73" s="26"/>
      <c r="EH73" s="26"/>
      <c r="EI73" s="24"/>
      <c r="EJ73" s="24"/>
      <c r="EK73" s="24"/>
      <c r="EL73" s="18"/>
      <c r="EV73" s="24"/>
      <c r="EW73" s="24"/>
      <c r="EX73" s="26"/>
      <c r="FA73" s="27"/>
      <c r="FB73" s="18"/>
      <c r="FC73" s="20"/>
      <c r="FD73"/>
      <c r="GB73" s="13"/>
    </row>
    <row r="74" spans="2:184" x14ac:dyDescent="0.3">
      <c r="C74" s="173"/>
      <c r="S74" s="4" t="s">
        <v>1124</v>
      </c>
      <c r="T74" s="4"/>
      <c r="U74" s="4"/>
      <c r="W74" s="14"/>
      <c r="X74" s="13"/>
      <c r="Y74" s="13"/>
      <c r="Z74" s="13"/>
      <c r="AA74" s="13"/>
      <c r="AB74" s="13"/>
      <c r="AC74" s="13"/>
      <c r="AD74" s="13"/>
      <c r="AG74" s="263" t="s">
        <v>724</v>
      </c>
      <c r="AH74" s="66" t="s">
        <v>113</v>
      </c>
      <c r="AI74" s="26" t="s">
        <v>114</v>
      </c>
      <c r="AJ74" s="104" t="s">
        <v>115</v>
      </c>
      <c r="AK74" s="105" t="s">
        <v>724</v>
      </c>
      <c r="AL74" s="6"/>
      <c r="AT74" s="90" t="s">
        <v>1126</v>
      </c>
      <c r="AU74" s="15">
        <f t="shared" si="99"/>
        <v>9999</v>
      </c>
      <c r="AV74" s="15">
        <f t="shared" si="99"/>
        <v>9999</v>
      </c>
      <c r="AW74" s="15">
        <f t="shared" si="99"/>
        <v>9999</v>
      </c>
      <c r="AX74" s="15">
        <f t="shared" si="99"/>
        <v>9999</v>
      </c>
      <c r="AY74" s="15">
        <f t="shared" si="99"/>
        <v>9999</v>
      </c>
      <c r="AZ74" s="15">
        <f t="shared" si="99"/>
        <v>9999</v>
      </c>
      <c r="BA74" s="15">
        <f t="shared" si="99"/>
        <v>9999</v>
      </c>
      <c r="BB74" s="15">
        <f t="shared" si="99"/>
        <v>9999</v>
      </c>
      <c r="BC74" s="15">
        <f t="shared" si="99"/>
        <v>9999</v>
      </c>
      <c r="BD74" s="15">
        <f t="shared" si="99"/>
        <v>9999</v>
      </c>
      <c r="BE74" s="15">
        <f t="shared" si="99"/>
        <v>9999</v>
      </c>
      <c r="BF74" s="15">
        <f t="shared" si="99"/>
        <v>9999</v>
      </c>
      <c r="BN74" s="13"/>
      <c r="BO74" s="13"/>
      <c r="BP74" s="4" t="s">
        <v>404</v>
      </c>
      <c r="BQ74" s="4"/>
      <c r="BR74" s="6" t="str">
        <f t="shared" si="100"/>
        <v>Classic Maple 5x14 Snare</v>
      </c>
      <c r="BS74" s="4" t="s">
        <v>404</v>
      </c>
      <c r="BT74" s="71"/>
      <c r="BU74" s="4"/>
      <c r="BV74" s="6" t="str">
        <f t="shared" ref="BV74:BV79" si="112">BW$1&amp;" "&amp;BW74</f>
        <v>Legacy Maple 6.5x14 Snare</v>
      </c>
      <c r="BW74" s="4" t="s">
        <v>420</v>
      </c>
      <c r="BX74" s="67"/>
      <c r="BY74" s="4"/>
      <c r="BZ74" s="6" t="str">
        <f t="shared" ref="BZ74:BZ79" si="113">CA$1&amp;" "&amp;CA74</f>
        <v>Legacy Mahogany 6.5x14 Snare</v>
      </c>
      <c r="CA74" s="4" t="s">
        <v>420</v>
      </c>
      <c r="CB74" s="67"/>
      <c r="CC74" s="4"/>
      <c r="CD74" s="6" t="str">
        <f t="shared" ref="CD74:CD79" si="114">CE$1&amp;" "&amp;CE74</f>
        <v>Legacy Exotic 6.5x14 Snare</v>
      </c>
      <c r="CE74" s="4" t="s">
        <v>420</v>
      </c>
      <c r="CF74" s="70"/>
      <c r="CG74" s="6" t="str">
        <f t="shared" si="104"/>
        <v>Classic Oak 5x14 Snare</v>
      </c>
      <c r="CH74" s="4" t="s">
        <v>404</v>
      </c>
      <c r="CI74" s="70"/>
      <c r="CJ74" s="4" t="s">
        <v>404</v>
      </c>
      <c r="CK74" s="90" t="s">
        <v>1081</v>
      </c>
      <c r="CL74" s="157"/>
      <c r="CM74" s="157"/>
      <c r="CN74" s="157"/>
      <c r="CO74" s="157"/>
      <c r="CP74" s="157"/>
      <c r="CQ74" s="157"/>
      <c r="CR74" s="157"/>
      <c r="CS74" s="158"/>
      <c r="CT74" s="157"/>
      <c r="CU74" s="157"/>
      <c r="CV74" s="157"/>
      <c r="CW74" s="4" t="str">
        <f t="shared" si="105"/>
        <v>5x14 Snare</v>
      </c>
      <c r="CX74" s="93" t="s">
        <v>1127</v>
      </c>
      <c r="CY74" s="93" t="s">
        <v>1128</v>
      </c>
      <c r="CZ74" s="93" t="s">
        <v>1129</v>
      </c>
      <c r="DA74" s="93" t="s">
        <v>1130</v>
      </c>
      <c r="DB74" s="93" t="s">
        <v>1131</v>
      </c>
      <c r="DC74" s="70"/>
      <c r="DD74" s="13" t="s">
        <v>55</v>
      </c>
      <c r="DE74" s="16" t="str">
        <f t="shared" si="106"/>
        <v>Snare.8x14 Snare</v>
      </c>
      <c r="DF74" s="4" t="s">
        <v>436</v>
      </c>
      <c r="DG74" s="69" t="str">
        <f>CONCATENATE(DH74,DI74,DJ74,DK74,DL74,DM74,DN74,DO74)</f>
        <v>MLLTSI</v>
      </c>
      <c r="DH74" s="13" t="s">
        <v>78</v>
      </c>
      <c r="DI74" s="13"/>
      <c r="DJ74" s="13"/>
      <c r="DL74" s="13" t="s">
        <v>81</v>
      </c>
      <c r="DM74" s="13" t="s">
        <v>82</v>
      </c>
      <c r="DN74" s="13"/>
      <c r="DO74" s="13"/>
      <c r="DZ74" t="s">
        <v>466</v>
      </c>
      <c r="EA74" s="68"/>
      <c r="EE74" s="13"/>
      <c r="EF74" s="16"/>
      <c r="EL74" s="18"/>
      <c r="FA74" s="27"/>
      <c r="FB74" s="18"/>
      <c r="FC74" s="20"/>
      <c r="FD74"/>
      <c r="FX74" t="s">
        <v>143</v>
      </c>
      <c r="FY74" s="66"/>
      <c r="GA74" s="13">
        <v>0</v>
      </c>
      <c r="GB74" s="80" t="s">
        <v>144</v>
      </c>
    </row>
    <row r="75" spans="2:184" x14ac:dyDescent="0.3">
      <c r="C75" s="173"/>
      <c r="S75" s="4"/>
      <c r="T75" s="4" t="s">
        <v>1132</v>
      </c>
      <c r="U75" s="4"/>
      <c r="W75" s="14"/>
      <c r="X75" s="13"/>
      <c r="Y75" s="13"/>
      <c r="Z75" s="13"/>
      <c r="AA75" s="13"/>
      <c r="AB75" s="13"/>
      <c r="AC75" s="13"/>
      <c r="AD75" s="13"/>
      <c r="AG75" s="263" t="s">
        <v>740</v>
      </c>
      <c r="AH75" s="66" t="s">
        <v>113</v>
      </c>
      <c r="AI75" s="26" t="s">
        <v>114</v>
      </c>
      <c r="AJ75" s="104" t="s">
        <v>115</v>
      </c>
      <c r="AK75" s="105" t="s">
        <v>740</v>
      </c>
      <c r="AL75" s="6"/>
      <c r="AT75" s="90" t="s">
        <v>1134</v>
      </c>
      <c r="AU75" s="15">
        <f t="shared" si="99"/>
        <v>9999</v>
      </c>
      <c r="AV75" s="15">
        <f t="shared" si="99"/>
        <v>9999</v>
      </c>
      <c r="AW75" s="15">
        <f t="shared" si="99"/>
        <v>9999</v>
      </c>
      <c r="AX75" s="15">
        <f t="shared" si="99"/>
        <v>9999</v>
      </c>
      <c r="AY75" s="15">
        <f t="shared" si="99"/>
        <v>9999</v>
      </c>
      <c r="AZ75" s="15">
        <f t="shared" si="99"/>
        <v>9999</v>
      </c>
      <c r="BA75" s="15">
        <f t="shared" si="99"/>
        <v>9999</v>
      </c>
      <c r="BB75" s="15">
        <f t="shared" si="99"/>
        <v>9999</v>
      </c>
      <c r="BC75" s="15">
        <f t="shared" si="99"/>
        <v>9999</v>
      </c>
      <c r="BD75" s="15">
        <f t="shared" si="99"/>
        <v>9999</v>
      </c>
      <c r="BE75" s="15">
        <f t="shared" si="99"/>
        <v>9999</v>
      </c>
      <c r="BF75" s="15">
        <f t="shared" si="99"/>
        <v>9999</v>
      </c>
      <c r="BN75" s="13"/>
      <c r="BO75" s="13"/>
      <c r="BP75" s="4" t="s">
        <v>420</v>
      </c>
      <c r="BQ75" s="4"/>
      <c r="BR75" s="6" t="str">
        <f t="shared" ref="BR75:BR80" si="115">$BS$1&amp;" "&amp;BS75</f>
        <v>Classic Maple 6.5x14 Snare</v>
      </c>
      <c r="BS75" s="4" t="s">
        <v>420</v>
      </c>
      <c r="BT75" s="71"/>
      <c r="BU75" s="4"/>
      <c r="BV75" s="6" t="str">
        <f t="shared" si="112"/>
        <v>Legacy Maple 8x14 Snare</v>
      </c>
      <c r="BW75" s="4" t="s">
        <v>436</v>
      </c>
      <c r="BX75" s="67"/>
      <c r="BY75" s="4"/>
      <c r="BZ75" s="6" t="str">
        <f t="shared" si="113"/>
        <v>Legacy Mahogany 8x14 Snare</v>
      </c>
      <c r="CA75" s="4" t="s">
        <v>436</v>
      </c>
      <c r="CB75" s="67"/>
      <c r="CC75" s="4"/>
      <c r="CD75" s="6" t="str">
        <f t="shared" si="114"/>
        <v>Legacy Exotic 8x14 Snare</v>
      </c>
      <c r="CE75" s="4" t="s">
        <v>436</v>
      </c>
      <c r="CF75" s="70"/>
      <c r="CG75" s="6" t="str">
        <f t="shared" si="104"/>
        <v>Classic Oak 6.5x14 Snare</v>
      </c>
      <c r="CH75" s="4" t="s">
        <v>420</v>
      </c>
      <c r="CI75" s="70"/>
      <c r="CJ75" s="4" t="s">
        <v>872</v>
      </c>
      <c r="CK75" s="90" t="s">
        <v>1087</v>
      </c>
      <c r="CL75" s="157"/>
      <c r="CM75" s="157"/>
      <c r="CN75" s="157"/>
      <c r="CO75" s="157"/>
      <c r="CP75" s="157"/>
      <c r="CQ75" s="157"/>
      <c r="CR75" s="157"/>
      <c r="CS75" s="156" t="s">
        <v>720</v>
      </c>
      <c r="CT75" s="157"/>
      <c r="CU75" s="157"/>
      <c r="CV75" s="157"/>
      <c r="CW75" s="11" t="s">
        <v>872</v>
      </c>
      <c r="CX75" s="15" t="s">
        <v>1135</v>
      </c>
      <c r="CY75" s="15" t="s">
        <v>1136</v>
      </c>
      <c r="CZ75" s="15" t="s">
        <v>1137</v>
      </c>
      <c r="DA75" s="15" t="s">
        <v>1138</v>
      </c>
      <c r="DB75" s="15" t="s">
        <v>1139</v>
      </c>
      <c r="DC75" s="70"/>
      <c r="DK75"/>
      <c r="DN75" s="13"/>
      <c r="DO75" s="13"/>
      <c r="DZ75" t="s">
        <v>502</v>
      </c>
      <c r="EE75" s="13"/>
      <c r="EF75" s="16"/>
      <c r="EI75" s="19"/>
      <c r="EJ75" s="18"/>
      <c r="EK75" s="18"/>
      <c r="EL75" s="18"/>
      <c r="FA75" s="27"/>
      <c r="FB75" s="18"/>
      <c r="FC75" s="20"/>
      <c r="FD75"/>
      <c r="FX75" t="s">
        <v>1140</v>
      </c>
      <c r="FY75" s="66"/>
      <c r="GA75" s="13">
        <v>0</v>
      </c>
      <c r="GB75" s="80" t="s">
        <v>345</v>
      </c>
    </row>
    <row r="76" spans="2:184" x14ac:dyDescent="0.3">
      <c r="C76" s="173"/>
      <c r="S76" s="4" t="s">
        <v>1141</v>
      </c>
      <c r="T76" s="4"/>
      <c r="U76" s="4"/>
      <c r="W76" s="14"/>
      <c r="AB76" t="s">
        <v>1142</v>
      </c>
      <c r="AG76" s="263" t="s">
        <v>801</v>
      </c>
      <c r="AH76" s="66" t="s">
        <v>113</v>
      </c>
      <c r="AI76" s="26" t="s">
        <v>114</v>
      </c>
      <c r="AJ76" s="104" t="s">
        <v>115</v>
      </c>
      <c r="AK76" s="105" t="s">
        <v>801</v>
      </c>
      <c r="AL76" s="6"/>
      <c r="BN76" s="13"/>
      <c r="BO76" s="13"/>
      <c r="BP76" s="4" t="s">
        <v>436</v>
      </c>
      <c r="BQ76" s="4"/>
      <c r="BR76" s="6" t="str">
        <f t="shared" si="115"/>
        <v>Classic Maple 8x14 Snare</v>
      </c>
      <c r="BS76" s="4" t="s">
        <v>436</v>
      </c>
      <c r="BT76" s="71"/>
      <c r="BU76" s="4"/>
      <c r="BV76" s="6" t="str">
        <f t="shared" si="112"/>
        <v>Legacy Maple 4x14 8 Lug Snare</v>
      </c>
      <c r="BW76" s="4" t="s">
        <v>452</v>
      </c>
      <c r="BX76" s="67"/>
      <c r="BY76" s="4"/>
      <c r="BZ76" s="6" t="str">
        <f t="shared" si="113"/>
        <v>Legacy Mahogany 4x14 8 Lug Snare</v>
      </c>
      <c r="CA76" s="4" t="s">
        <v>452</v>
      </c>
      <c r="CB76" s="67"/>
      <c r="CC76" s="4"/>
      <c r="CD76" s="6" t="str">
        <f t="shared" si="114"/>
        <v>Legacy Exotic 4x14 8 Lug Snare</v>
      </c>
      <c r="CE76" s="4" t="s">
        <v>452</v>
      </c>
      <c r="CF76" s="70"/>
      <c r="CG76" s="6" t="str">
        <f t="shared" si="104"/>
        <v>Classic Oak 8x14 Snare</v>
      </c>
      <c r="CH76" s="4" t="s">
        <v>436</v>
      </c>
      <c r="CI76" s="70"/>
      <c r="CJ76" s="4" t="s">
        <v>420</v>
      </c>
      <c r="CK76" s="90" t="s">
        <v>1096</v>
      </c>
      <c r="CL76" s="157"/>
      <c r="CM76" s="157"/>
      <c r="CN76" s="157"/>
      <c r="CO76" s="157"/>
      <c r="CP76" s="157"/>
      <c r="CQ76" s="157"/>
      <c r="CR76" s="157"/>
      <c r="CS76" s="159" t="s">
        <v>570</v>
      </c>
      <c r="CT76" s="157"/>
      <c r="CU76" s="225" t="e">
        <f t="shared" ref="CU76" si="116">CT76*INDEX($DB$90:$DB$92,MATCH($CQ$85,Currency,0))/$DB$90</f>
        <v>#N/A</v>
      </c>
      <c r="CV76" s="157"/>
      <c r="CW76" s="4" t="str">
        <f>CJ76</f>
        <v>6.5x14 Snare</v>
      </c>
      <c r="CX76" s="93" t="s">
        <v>1144</v>
      </c>
      <c r="CY76" s="93" t="s">
        <v>1145</v>
      </c>
      <c r="CZ76" s="93" t="s">
        <v>1146</v>
      </c>
      <c r="DA76" s="93" t="s">
        <v>1147</v>
      </c>
      <c r="DB76" s="93" t="s">
        <v>1148</v>
      </c>
      <c r="DC76" s="66"/>
      <c r="DK76"/>
      <c r="DN76" s="13"/>
      <c r="DO76" s="13"/>
      <c r="DZ76" t="s">
        <v>518</v>
      </c>
      <c r="EE76" s="13"/>
      <c r="EF76" s="16"/>
      <c r="EI76" s="19"/>
      <c r="EJ76" s="18"/>
      <c r="EK76" s="18"/>
      <c r="EL76" s="20"/>
      <c r="FA76" s="27"/>
      <c r="FB76" s="18"/>
      <c r="FC76" s="20"/>
      <c r="FD76"/>
      <c r="FX76" t="s">
        <v>1149</v>
      </c>
      <c r="FY76" s="66"/>
      <c r="GA76" s="13">
        <v>0</v>
      </c>
      <c r="GB76" s="80" t="s">
        <v>71</v>
      </c>
    </row>
    <row r="77" spans="2:184" x14ac:dyDescent="0.3">
      <c r="C77" s="173"/>
      <c r="S77" s="4"/>
      <c r="T77" s="4" t="s">
        <v>1150</v>
      </c>
      <c r="U77" s="4"/>
      <c r="W77" s="14"/>
      <c r="X77" s="13"/>
      <c r="Y77" s="13"/>
      <c r="AB77" t="str">
        <f>CONCATENATE(INDEX(AE3:AF7,MATCH(C2,AE3:AE7,0),2 ),"_Badge")</f>
        <v>Classic_Maple_Badge</v>
      </c>
      <c r="AG77" s="263" t="s">
        <v>809</v>
      </c>
      <c r="AH77" s="66" t="s">
        <v>113</v>
      </c>
      <c r="AI77" s="26" t="s">
        <v>114</v>
      </c>
      <c r="AJ77" s="104" t="s">
        <v>115</v>
      </c>
      <c r="AK77" s="105" t="s">
        <v>809</v>
      </c>
      <c r="AL77" s="6"/>
      <c r="BN77" s="13"/>
      <c r="BO77" s="13"/>
      <c r="BP77" s="4" t="s">
        <v>452</v>
      </c>
      <c r="BQ77" s="4"/>
      <c r="BR77" s="6" t="str">
        <f t="shared" si="115"/>
        <v>Classic Maple 4x14 8 Lug Snare</v>
      </c>
      <c r="BS77" s="4" t="s">
        <v>452</v>
      </c>
      <c r="BT77" s="71"/>
      <c r="BU77" s="4"/>
      <c r="BV77" s="6" t="str">
        <f t="shared" si="112"/>
        <v>Legacy Maple 5x14 8 Lug Snare</v>
      </c>
      <c r="BW77" s="4" t="s">
        <v>469</v>
      </c>
      <c r="BX77" s="10"/>
      <c r="BZ77" s="6" t="str">
        <f t="shared" si="113"/>
        <v>Legacy Mahogany 5x14 8 Lug Snare</v>
      </c>
      <c r="CA77" s="4" t="s">
        <v>469</v>
      </c>
      <c r="CB77" s="10"/>
      <c r="CD77" s="6" t="str">
        <f t="shared" si="114"/>
        <v>Legacy Exotic 5x14 8 Lug Snare</v>
      </c>
      <c r="CE77" s="4" t="s">
        <v>469</v>
      </c>
      <c r="CF77" s="66"/>
      <c r="CG77" s="6" t="str">
        <f t="shared" si="104"/>
        <v>Classic Oak 4x14 8 Lug Snare</v>
      </c>
      <c r="CH77" s="4" t="s">
        <v>452</v>
      </c>
      <c r="CI77" s="70"/>
      <c r="CJ77" s="4" t="s">
        <v>436</v>
      </c>
      <c r="CK77" s="90" t="s">
        <v>1103</v>
      </c>
      <c r="CL77" s="157"/>
      <c r="CM77" s="157"/>
      <c r="CN77" s="157"/>
      <c r="CO77" s="157"/>
      <c r="CP77" s="157"/>
      <c r="CQ77" s="157"/>
      <c r="CR77" s="157"/>
      <c r="CS77" s="158"/>
      <c r="CT77" s="157"/>
      <c r="CU77" s="157"/>
      <c r="CV77" s="157"/>
      <c r="CW77" s="4" t="str">
        <f>CJ77</f>
        <v>8x14 Snare</v>
      </c>
      <c r="CX77" s="93" t="s">
        <v>1152</v>
      </c>
      <c r="CY77" s="93" t="s">
        <v>1153</v>
      </c>
      <c r="CZ77" s="93" t="s">
        <v>1154</v>
      </c>
      <c r="DA77" s="93" t="s">
        <v>1155</v>
      </c>
      <c r="DB77" s="93" t="s">
        <v>1156</v>
      </c>
      <c r="DC77" s="66"/>
      <c r="DF77" s="13"/>
      <c r="DG77" s="90" t="s">
        <v>78</v>
      </c>
      <c r="DH77" t="s">
        <v>681</v>
      </c>
      <c r="DK77"/>
      <c r="DN77" s="13"/>
      <c r="DO77" s="13"/>
      <c r="EE77" s="13"/>
      <c r="EL77" s="20"/>
      <c r="FA77" s="27"/>
      <c r="FB77" s="18"/>
      <c r="FC77" s="20"/>
      <c r="FD77"/>
      <c r="FX77" s="4" t="s">
        <v>1157</v>
      </c>
      <c r="FY77" s="66"/>
      <c r="GA77" s="13">
        <v>0</v>
      </c>
      <c r="GB77" s="80" t="s">
        <v>399</v>
      </c>
    </row>
    <row r="78" spans="2:184" x14ac:dyDescent="0.3">
      <c r="C78" s="173"/>
      <c r="S78" s="4"/>
      <c r="T78" s="4"/>
      <c r="U78" s="4"/>
      <c r="X78" s="13"/>
      <c r="Y78" s="13"/>
      <c r="AB78" s="6"/>
      <c r="AG78" s="263" t="s">
        <v>1035</v>
      </c>
      <c r="AH78" s="66" t="s">
        <v>987</v>
      </c>
      <c r="AI78" s="26" t="s">
        <v>154</v>
      </c>
      <c r="AJ78" s="104" t="s">
        <v>270</v>
      </c>
      <c r="AK78" s="105" t="s">
        <v>639</v>
      </c>
      <c r="AL78" s="6"/>
      <c r="BN78" s="13"/>
      <c r="BO78" s="13"/>
      <c r="BP78" s="4" t="s">
        <v>469</v>
      </c>
      <c r="BQ78" s="4"/>
      <c r="BR78" s="6" t="str">
        <f t="shared" si="115"/>
        <v>Classic Maple 5x14 8 Lug Snare</v>
      </c>
      <c r="BS78" s="4" t="s">
        <v>469</v>
      </c>
      <c r="BT78" s="71"/>
      <c r="BU78" s="4"/>
      <c r="BV78" s="6" t="str">
        <f t="shared" si="112"/>
        <v>Legacy Maple 5.5x14 8 Lug Snare</v>
      </c>
      <c r="BW78" s="11" t="s">
        <v>292</v>
      </c>
      <c r="BX78" s="10"/>
      <c r="BZ78" s="6" t="str">
        <f t="shared" si="113"/>
        <v>Legacy Mahogany 5.5x14 8 Lug Snare</v>
      </c>
      <c r="CA78" s="11" t="s">
        <v>292</v>
      </c>
      <c r="CB78" s="10"/>
      <c r="CD78" s="6" t="str">
        <f t="shared" si="114"/>
        <v>Legacy Exotic 5.5x14 8 Lug Snare</v>
      </c>
      <c r="CE78" s="11" t="s">
        <v>292</v>
      </c>
      <c r="CF78" s="66"/>
      <c r="CG78" s="6" t="str">
        <f t="shared" si="104"/>
        <v>Classic Oak 5x14 8 Lug Snare</v>
      </c>
      <c r="CH78" s="4" t="s">
        <v>469</v>
      </c>
      <c r="CI78" s="70"/>
      <c r="CJ78" s="7" t="s">
        <v>452</v>
      </c>
      <c r="CK78" s="90" t="s">
        <v>1107</v>
      </c>
      <c r="CL78" s="157"/>
      <c r="CM78" s="157"/>
      <c r="CN78" s="157"/>
      <c r="CO78" s="157"/>
      <c r="CP78" s="157"/>
      <c r="CQ78" s="157"/>
      <c r="CR78" s="157"/>
      <c r="CS78" s="158"/>
      <c r="CT78" s="157"/>
      <c r="CU78" s="157"/>
      <c r="CV78" s="157"/>
      <c r="CW78" s="4" t="str">
        <f>CJ78</f>
        <v>4x14 8 Lug Snare</v>
      </c>
      <c r="CX78" s="93" t="s">
        <v>1119</v>
      </c>
      <c r="CY78" s="93" t="s">
        <v>1120</v>
      </c>
      <c r="CZ78" s="93" t="s">
        <v>1121</v>
      </c>
      <c r="DA78" s="93" t="s">
        <v>1122</v>
      </c>
      <c r="DB78" s="80" t="s">
        <v>1123</v>
      </c>
      <c r="DF78" s="13"/>
      <c r="DG78" s="90" t="s">
        <v>1160</v>
      </c>
      <c r="DH78" t="s">
        <v>681</v>
      </c>
      <c r="DI78" t="s">
        <v>700</v>
      </c>
      <c r="DK78"/>
      <c r="DN78" s="13"/>
      <c r="DO78" s="13"/>
      <c r="EA78" s="4"/>
      <c r="EE78" s="13"/>
      <c r="EI78" s="19"/>
      <c r="EJ78" s="18"/>
      <c r="EK78" s="18"/>
      <c r="EL78" s="20"/>
      <c r="FA78" s="27"/>
      <c r="FB78" s="18"/>
      <c r="FC78" s="20"/>
      <c r="FD78"/>
      <c r="GB78" s="13"/>
    </row>
    <row r="79" spans="2:184" x14ac:dyDescent="0.3">
      <c r="C79" s="173"/>
      <c r="S79" s="4"/>
      <c r="T79" s="4"/>
      <c r="U79" s="4"/>
      <c r="W79" s="13"/>
      <c r="X79" s="13"/>
      <c r="Y79" s="13"/>
      <c r="AB79" s="69" t="s">
        <v>1161</v>
      </c>
      <c r="AG79" s="263" t="s">
        <v>1046</v>
      </c>
      <c r="AH79" s="66" t="s">
        <v>987</v>
      </c>
      <c r="AI79" s="26" t="s">
        <v>154</v>
      </c>
      <c r="AJ79" s="104" t="s">
        <v>270</v>
      </c>
      <c r="AK79" s="105" t="s">
        <v>639</v>
      </c>
      <c r="AL79" s="6"/>
      <c r="AU79" t="s">
        <v>1163</v>
      </c>
      <c r="BP79" s="4" t="s">
        <v>292</v>
      </c>
      <c r="BR79" s="6" t="str">
        <f t="shared" si="115"/>
        <v>Classic Maple 5.5x14 8 Lug Snare</v>
      </c>
      <c r="BS79" s="11" t="s">
        <v>292</v>
      </c>
      <c r="BT79" s="71"/>
      <c r="BV79" s="6" t="str">
        <f t="shared" si="112"/>
        <v>Legacy Maple 6.5x14 8 Lug Snare</v>
      </c>
      <c r="BW79" s="4" t="s">
        <v>485</v>
      </c>
      <c r="BX79" s="10"/>
      <c r="BZ79" s="6" t="str">
        <f t="shared" si="113"/>
        <v>Legacy Mahogany 6.5x14 8 Lug Snare</v>
      </c>
      <c r="CA79" s="4" t="s">
        <v>485</v>
      </c>
      <c r="CB79" s="10"/>
      <c r="CD79" s="6" t="str">
        <f t="shared" si="114"/>
        <v>Legacy Exotic 6.5x14 8 Lug Snare</v>
      </c>
      <c r="CE79" s="4" t="s">
        <v>485</v>
      </c>
      <c r="CG79" s="6" t="str">
        <f t="shared" si="104"/>
        <v>Classic Oak 5.5x14 8 Lug Snare</v>
      </c>
      <c r="CH79" s="11" t="s">
        <v>292</v>
      </c>
      <c r="CI79" s="70"/>
      <c r="CJ79" s="4" t="s">
        <v>469</v>
      </c>
      <c r="CK79" s="90" t="s">
        <v>1118</v>
      </c>
      <c r="CL79" s="157"/>
      <c r="CM79" s="157"/>
      <c r="CN79" s="157"/>
      <c r="CO79" s="157"/>
      <c r="CP79" s="157"/>
      <c r="CQ79" s="157"/>
      <c r="CR79" s="157"/>
      <c r="CS79" s="156" t="s">
        <v>34</v>
      </c>
      <c r="CT79" s="157"/>
      <c r="CU79" s="157"/>
      <c r="CV79" s="157"/>
      <c r="CW79" s="4" t="str">
        <f>CJ79</f>
        <v>5x14 8 Lug Snare</v>
      </c>
      <c r="CX79" s="93" t="s">
        <v>1127</v>
      </c>
      <c r="CY79" s="93" t="s">
        <v>1128</v>
      </c>
      <c r="CZ79" s="93" t="s">
        <v>1129</v>
      </c>
      <c r="DA79" s="93" t="s">
        <v>1130</v>
      </c>
      <c r="DB79" s="80" t="s">
        <v>1131</v>
      </c>
      <c r="DG79" s="90" t="s">
        <v>1164</v>
      </c>
      <c r="DH79" t="s">
        <v>681</v>
      </c>
      <c r="DI79" t="s">
        <v>700</v>
      </c>
      <c r="DJ79" t="s">
        <v>716</v>
      </c>
      <c r="DU79" s="67"/>
      <c r="DV79" s="67"/>
      <c r="EA79" s="4"/>
      <c r="EE79" s="13"/>
      <c r="EI79" s="19"/>
      <c r="EJ79" s="18"/>
      <c r="EK79" s="18"/>
      <c r="EL79" s="20"/>
      <c r="FA79" s="27"/>
      <c r="FB79" s="18"/>
      <c r="FC79" s="20"/>
      <c r="FD79"/>
      <c r="FX79" t="s">
        <v>449</v>
      </c>
      <c r="GA79">
        <v>0</v>
      </c>
      <c r="GB79" s="13" t="s">
        <v>144</v>
      </c>
    </row>
    <row r="80" spans="2:184" x14ac:dyDescent="0.3">
      <c r="C80" s="173"/>
      <c r="S80" s="4"/>
      <c r="T80" s="4"/>
      <c r="U80" s="4"/>
      <c r="W80" s="13"/>
      <c r="X80" s="13"/>
      <c r="Y80" s="13"/>
      <c r="AA80" s="14" t="s">
        <v>11</v>
      </c>
      <c r="AB80" t="s">
        <v>470</v>
      </c>
      <c r="AE80" s="14"/>
      <c r="AF80" s="13"/>
      <c r="AG80" s="263" t="s">
        <v>1053</v>
      </c>
      <c r="AH80" s="66" t="s">
        <v>987</v>
      </c>
      <c r="AI80" s="26" t="s">
        <v>154</v>
      </c>
      <c r="AJ80" s="104" t="s">
        <v>270</v>
      </c>
      <c r="AK80" s="105" t="s">
        <v>639</v>
      </c>
      <c r="AL80" s="6"/>
      <c r="AZ80" t="s">
        <v>1327</v>
      </c>
      <c r="BP80" s="4" t="s">
        <v>485</v>
      </c>
      <c r="BR80" s="6" t="str">
        <f t="shared" si="115"/>
        <v>Classic Maple 6.5x14 8 Lug Snare</v>
      </c>
      <c r="BS80" s="4" t="s">
        <v>485</v>
      </c>
      <c r="CB80" s="10"/>
      <c r="CG80" s="6" t="str">
        <f>CH$1&amp;" "&amp;CH80</f>
        <v>Classic Oak 6.5x14 8 Lug Snare</v>
      </c>
      <c r="CH80" s="4" t="s">
        <v>485</v>
      </c>
      <c r="CI80" s="70"/>
      <c r="CJ80" s="4" t="s">
        <v>292</v>
      </c>
      <c r="CK80" s="90" t="s">
        <v>1126</v>
      </c>
      <c r="CL80" s="157"/>
      <c r="CM80" s="157"/>
      <c r="CN80" s="157"/>
      <c r="CO80" s="157"/>
      <c r="CP80" s="157"/>
      <c r="CQ80" s="157"/>
      <c r="CR80" s="157"/>
      <c r="CS80" s="30" t="s">
        <v>860</v>
      </c>
      <c r="CV80" s="157"/>
      <c r="CW80" s="11" t="s">
        <v>292</v>
      </c>
      <c r="CX80" s="15" t="s">
        <v>1135</v>
      </c>
      <c r="CY80" s="15" t="s">
        <v>1136</v>
      </c>
      <c r="CZ80" s="15" t="s">
        <v>1137</v>
      </c>
      <c r="DA80" s="15" t="s">
        <v>1138</v>
      </c>
      <c r="DB80" s="15" t="s">
        <v>1139</v>
      </c>
      <c r="DF80" s="13"/>
      <c r="DG80" s="90" t="s">
        <v>1165</v>
      </c>
      <c r="DH80" t="s">
        <v>681</v>
      </c>
      <c r="DI80" t="s">
        <v>700</v>
      </c>
      <c r="DJ80" t="s">
        <v>716</v>
      </c>
      <c r="DK80" s="13" t="s">
        <v>750</v>
      </c>
      <c r="DL80" s="13" t="s">
        <v>734</v>
      </c>
      <c r="DN80" s="13"/>
      <c r="DO80" s="13"/>
      <c r="DZ80" t="s">
        <v>1166</v>
      </c>
      <c r="EA80" s="4" t="s">
        <v>1167</v>
      </c>
      <c r="EE80" s="13"/>
      <c r="EI80" s="19"/>
      <c r="EJ80" s="18"/>
      <c r="EK80" s="18"/>
      <c r="EL80" s="18"/>
      <c r="FA80" s="27"/>
      <c r="FB80" s="18"/>
      <c r="FC80" s="20"/>
      <c r="FD80"/>
      <c r="GB80" s="13"/>
    </row>
    <row r="81" spans="3:184" x14ac:dyDescent="0.3">
      <c r="C81" s="173"/>
      <c r="X81" s="14"/>
      <c r="AA81" s="14" t="s">
        <v>11</v>
      </c>
      <c r="AB81" t="s">
        <v>1168</v>
      </c>
      <c r="AE81" s="14"/>
      <c r="AF81" s="13"/>
      <c r="AG81" s="263" t="s">
        <v>1117</v>
      </c>
      <c r="AH81" s="66" t="s">
        <v>113</v>
      </c>
      <c r="AI81" s="26" t="s">
        <v>114</v>
      </c>
      <c r="AJ81" s="104" t="s">
        <v>115</v>
      </c>
      <c r="AK81" s="105" t="s">
        <v>1117</v>
      </c>
      <c r="AL81" s="6"/>
      <c r="AT81" s="13" t="s">
        <v>60</v>
      </c>
      <c r="AU81" s="18" t="s">
        <v>173</v>
      </c>
      <c r="AV81" s="18" t="s">
        <v>118</v>
      </c>
      <c r="AW81" s="18" t="s">
        <v>1169</v>
      </c>
      <c r="AX81" s="18" t="s">
        <v>1170</v>
      </c>
      <c r="AY81" s="18" t="s">
        <v>1171</v>
      </c>
      <c r="AZ81" s="238">
        <f>$CQ$85</f>
        <v>0</v>
      </c>
      <c r="BA81" s="18"/>
      <c r="BT81" s="4"/>
      <c r="CI81" s="70"/>
      <c r="CJ81" s="4" t="s">
        <v>485</v>
      </c>
      <c r="CK81" s="90" t="s">
        <v>1134</v>
      </c>
      <c r="CL81" s="157"/>
      <c r="CM81" s="157"/>
      <c r="CN81" s="157"/>
      <c r="CO81" s="157"/>
      <c r="CP81" s="157"/>
      <c r="CQ81" s="157"/>
      <c r="CR81" s="157"/>
      <c r="CS81" s="14" t="s">
        <v>143</v>
      </c>
      <c r="CU81" s="225" t="e">
        <f t="shared" ref="CU81:CU91" si="117">CT81*INDEX($DB$90:$DB$92,MATCH($CQ$85,Currency,0))/$DB$90</f>
        <v>#N/A</v>
      </c>
      <c r="CV81" s="157"/>
      <c r="CW81" s="4" t="str">
        <f>CJ81</f>
        <v>6.5x14 8 Lug Snare</v>
      </c>
      <c r="CX81" s="93" t="s">
        <v>1144</v>
      </c>
      <c r="CY81" s="93" t="s">
        <v>1145</v>
      </c>
      <c r="CZ81" s="93" t="s">
        <v>1146</v>
      </c>
      <c r="DA81" s="93" t="s">
        <v>1147</v>
      </c>
      <c r="DB81" s="80" t="s">
        <v>1148</v>
      </c>
      <c r="DF81" s="13"/>
      <c r="DG81" s="90" t="s">
        <v>1172</v>
      </c>
      <c r="DH81" t="s">
        <v>681</v>
      </c>
      <c r="DI81" s="7" t="s">
        <v>700</v>
      </c>
      <c r="DJ81" s="13" t="s">
        <v>716</v>
      </c>
      <c r="DK81" s="13" t="s">
        <v>1094</v>
      </c>
      <c r="DL81" s="13" t="s">
        <v>1083</v>
      </c>
      <c r="DZ81" t="s">
        <v>449</v>
      </c>
      <c r="EA81" s="4"/>
      <c r="EE81" s="13"/>
      <c r="EI81" s="21"/>
      <c r="EJ81" s="18"/>
      <c r="EK81" s="18"/>
      <c r="EL81" s="18"/>
      <c r="FA81" s="27"/>
      <c r="FB81" s="18"/>
      <c r="FC81" s="20"/>
      <c r="FD81"/>
      <c r="GB81" s="13"/>
    </row>
    <row r="82" spans="3:184" x14ac:dyDescent="0.3">
      <c r="C82" s="173"/>
      <c r="X82" s="14"/>
      <c r="AA82" s="14" t="s">
        <v>11</v>
      </c>
      <c r="AB82" t="s">
        <v>1173</v>
      </c>
      <c r="AE82" s="14"/>
      <c r="AF82" s="13"/>
      <c r="AG82" s="263" t="s">
        <v>1125</v>
      </c>
      <c r="AH82" s="66" t="s">
        <v>113</v>
      </c>
      <c r="AI82" s="26" t="s">
        <v>114</v>
      </c>
      <c r="AJ82" s="104" t="s">
        <v>115</v>
      </c>
      <c r="AK82" s="105" t="s">
        <v>1125</v>
      </c>
      <c r="AL82" s="6"/>
      <c r="AT82" s="44" t="str">
        <f>CONCATENATE(AV82,".",AU82,".",AW82)</f>
        <v>10_12T.L8.IOV</v>
      </c>
      <c r="AU82" s="18" t="s">
        <v>68</v>
      </c>
      <c r="AV82" s="18" t="s">
        <v>850</v>
      </c>
      <c r="AW82" s="20" t="s">
        <v>1065</v>
      </c>
      <c r="AX82" s="227">
        <v>1220115</v>
      </c>
      <c r="AY82" s="228">
        <v>352</v>
      </c>
      <c r="AZ82" s="225" t="e">
        <f t="shared" ref="AZ82:AZ95" si="118">AY82*INDEX($DB$90:$DB$92,MATCH($CQ$85,Currency,0))/$DB$90</f>
        <v>#N/A</v>
      </c>
      <c r="BA82" s="91"/>
      <c r="BT82" s="4"/>
      <c r="CR82" s="157"/>
      <c r="CS82" s="14" t="str">
        <f>IF(EE96=1, "P1610D CHROME Ludwig Casting", "P1610D Ludwig Bass Casting")</f>
        <v>P1610D Ludwig Bass Casting</v>
      </c>
      <c r="CU82" s="225" t="e">
        <f t="shared" si="117"/>
        <v>#N/A</v>
      </c>
      <c r="CV82" s="157"/>
      <c r="DF82" s="13"/>
      <c r="DG82" s="90" t="s">
        <v>1175</v>
      </c>
      <c r="DH82" t="s">
        <v>681</v>
      </c>
      <c r="DI82" t="s">
        <v>1094</v>
      </c>
      <c r="DJ82" s="13" t="s">
        <v>1083</v>
      </c>
      <c r="DL82"/>
      <c r="DZ82" t="s">
        <v>466</v>
      </c>
      <c r="EA82" s="4"/>
      <c r="EE82" s="13"/>
      <c r="EI82" s="21"/>
      <c r="EJ82" s="18"/>
      <c r="EK82" s="18"/>
      <c r="EL82" s="18"/>
      <c r="FA82" s="27"/>
      <c r="FB82" s="18"/>
      <c r="FC82" s="20"/>
      <c r="FD82"/>
      <c r="GB82" s="13"/>
    </row>
    <row r="83" spans="3:184" ht="15" thickBot="1" x14ac:dyDescent="0.35">
      <c r="C83" s="173"/>
      <c r="AA83" s="14"/>
      <c r="AB83" s="69" t="s">
        <v>1176</v>
      </c>
      <c r="AE83" s="14"/>
      <c r="AF83" s="13"/>
      <c r="AG83" s="263" t="s">
        <v>1133</v>
      </c>
      <c r="AH83" s="66" t="s">
        <v>113</v>
      </c>
      <c r="AI83" s="26" t="s">
        <v>114</v>
      </c>
      <c r="AJ83" s="104" t="s">
        <v>115</v>
      </c>
      <c r="AK83" s="105" t="s">
        <v>1133</v>
      </c>
      <c r="AL83" s="6"/>
      <c r="AT83" s="44" t="str">
        <f t="shared" ref="AT83:AT146" si="119">CONCATENATE(AV83,".",AU83,".",AW83)</f>
        <v>10_13T.L8.IOV</v>
      </c>
      <c r="AU83" s="18" t="s">
        <v>68</v>
      </c>
      <c r="AV83" s="18" t="s">
        <v>888</v>
      </c>
      <c r="AW83" s="20" t="s">
        <v>1065</v>
      </c>
      <c r="AX83" s="227">
        <v>1220115</v>
      </c>
      <c r="AY83" s="228">
        <v>301</v>
      </c>
      <c r="AZ83" s="225" t="e">
        <f t="shared" si="118"/>
        <v>#N/A</v>
      </c>
      <c r="BA83" s="91"/>
      <c r="BS83" s="10" t="s">
        <v>1177</v>
      </c>
      <c r="CJ83" s="7" t="s">
        <v>1178</v>
      </c>
      <c r="CR83" s="157"/>
      <c r="CS83" s="14" t="str">
        <f>IF(EE96=1, "LR2981MT CHROME Rocker Single",  "LR2981MT Rocker Single Tom Holder")</f>
        <v>LR2981MT Rocker Single Tom Holder</v>
      </c>
      <c r="CU83" s="225" t="e">
        <f t="shared" si="117"/>
        <v>#N/A</v>
      </c>
      <c r="CV83" s="157"/>
      <c r="DF83" s="13"/>
      <c r="DG83" s="90" t="s">
        <v>1179</v>
      </c>
      <c r="DH83" t="s">
        <v>1180</v>
      </c>
      <c r="DI83" t="s">
        <v>1181</v>
      </c>
      <c r="DJ83" s="13"/>
      <c r="DZ83" t="s">
        <v>483</v>
      </c>
      <c r="EA83" s="4"/>
      <c r="EE83" s="13"/>
      <c r="EI83" s="21"/>
      <c r="EJ83" s="18"/>
      <c r="EK83" s="18"/>
      <c r="EL83" s="18"/>
      <c r="FA83" s="27"/>
      <c r="FB83" s="18"/>
      <c r="FC83" s="20"/>
      <c r="FD83"/>
      <c r="GB83" s="13"/>
    </row>
    <row r="84" spans="3:184" ht="15" thickBot="1" x14ac:dyDescent="0.35">
      <c r="C84" s="173"/>
      <c r="U84" s="4"/>
      <c r="V84" s="4"/>
      <c r="AA84" s="14" t="s">
        <v>12</v>
      </c>
      <c r="AB84" t="s">
        <v>507</v>
      </c>
      <c r="AE84" s="14"/>
      <c r="AF84" s="13"/>
      <c r="AG84" s="263" t="s">
        <v>1143</v>
      </c>
      <c r="AH84" s="66" t="s">
        <v>113</v>
      </c>
      <c r="AI84" s="26" t="s">
        <v>114</v>
      </c>
      <c r="AJ84" s="104" t="s">
        <v>115</v>
      </c>
      <c r="AK84" s="105" t="s">
        <v>1143</v>
      </c>
      <c r="AL84" s="6"/>
      <c r="AT84" s="44" t="str">
        <f t="shared" si="119"/>
        <v>10_14S.L8.IOV</v>
      </c>
      <c r="AU84" s="18" t="s">
        <v>68</v>
      </c>
      <c r="AV84" s="18" t="s">
        <v>1182</v>
      </c>
      <c r="AW84" s="20" t="s">
        <v>1065</v>
      </c>
      <c r="AX84" s="227">
        <v>1220115</v>
      </c>
      <c r="AY84" s="228">
        <v>105</v>
      </c>
      <c r="AZ84" s="225" t="e">
        <f t="shared" si="118"/>
        <v>#N/A</v>
      </c>
      <c r="BA84" s="91"/>
      <c r="BS84" s="96" t="str">
        <f>IF(BR99&gt;0,"Triple_Flange","PDC")</f>
        <v>PDC</v>
      </c>
      <c r="CJ84" s="7" t="s">
        <v>1183</v>
      </c>
      <c r="CR84" s="157"/>
      <c r="CS84" s="14" t="str">
        <f>IF(EE96=1, "LR2980MT CHROME Rocker Double", "LR2980MT Rocker Double Tom Holder")</f>
        <v>LR2980MT Rocker Double Tom Holder</v>
      </c>
      <c r="CU84" s="225" t="e">
        <f t="shared" si="117"/>
        <v>#N/A</v>
      </c>
      <c r="DF84" s="13"/>
      <c r="DG84" s="90" t="s">
        <v>1184</v>
      </c>
      <c r="DH84" t="s">
        <v>1094</v>
      </c>
      <c r="DI84" t="s">
        <v>1083</v>
      </c>
      <c r="DJ84" s="13" t="s">
        <v>1181</v>
      </c>
      <c r="DL84"/>
      <c r="DZ84" t="s">
        <v>518</v>
      </c>
      <c r="EA84" s="4"/>
      <c r="EI84" s="21"/>
      <c r="EJ84" s="18"/>
      <c r="EK84" s="18"/>
      <c r="EL84" s="18"/>
      <c r="FA84" s="27"/>
      <c r="FB84" s="20"/>
      <c r="FC84" s="20"/>
      <c r="FD84" s="18"/>
      <c r="GB84" s="13"/>
    </row>
    <row r="85" spans="3:184" x14ac:dyDescent="0.3">
      <c r="C85" s="173"/>
      <c r="AA85" s="14" t="s">
        <v>12</v>
      </c>
      <c r="AB85" t="s">
        <v>1168</v>
      </c>
      <c r="AE85" s="14"/>
      <c r="AF85" s="13"/>
      <c r="AG85" s="263" t="s">
        <v>1151</v>
      </c>
      <c r="AH85" s="66" t="s">
        <v>113</v>
      </c>
      <c r="AI85" s="26" t="s">
        <v>114</v>
      </c>
      <c r="AJ85" s="104" t="s">
        <v>115</v>
      </c>
      <c r="AK85" s="105" t="s">
        <v>1151</v>
      </c>
      <c r="AL85" s="6"/>
      <c r="AT85" s="44" t="str">
        <f t="shared" si="119"/>
        <v>10_14T.L8.IOV</v>
      </c>
      <c r="AU85" s="18" t="s">
        <v>68</v>
      </c>
      <c r="AV85" s="18" t="s">
        <v>930</v>
      </c>
      <c r="AW85" s="20" t="s">
        <v>1065</v>
      </c>
      <c r="AX85" s="227">
        <v>1220115</v>
      </c>
      <c r="AY85" s="228">
        <v>121</v>
      </c>
      <c r="AZ85" s="225" t="e">
        <f t="shared" si="118"/>
        <v>#N/A</v>
      </c>
      <c r="BA85" s="91"/>
      <c r="BR85" t="s">
        <v>1185</v>
      </c>
      <c r="CK85" s="13" t="s">
        <v>1186</v>
      </c>
      <c r="CM85" s="222"/>
      <c r="CN85" s="222"/>
      <c r="CO85" s="222"/>
      <c r="CP85" s="25"/>
      <c r="CQ85" s="238"/>
      <c r="CR85" s="157"/>
      <c r="CS85" s="14" t="str">
        <f>IF(EE94=1, "LAP2984MT CHROME Atlas Double", "LAP2984MT Atlas Double")</f>
        <v>LAP2984MT Atlas Double</v>
      </c>
      <c r="CU85" s="225" t="e">
        <f t="shared" si="117"/>
        <v>#N/A</v>
      </c>
      <c r="DF85" s="13"/>
      <c r="DG85" s="90" t="s">
        <v>1187</v>
      </c>
      <c r="DH85" t="s">
        <v>681</v>
      </c>
      <c r="DI85" t="s">
        <v>734</v>
      </c>
      <c r="DJ85" s="13" t="s">
        <v>1094</v>
      </c>
      <c r="DK85" s="13" t="s">
        <v>1083</v>
      </c>
      <c r="DL85" t="s">
        <v>1181</v>
      </c>
      <c r="DZ85" t="s">
        <v>537</v>
      </c>
      <c r="EA85" s="4"/>
      <c r="EI85" s="19"/>
      <c r="EJ85" s="18"/>
      <c r="EK85" s="18"/>
      <c r="EL85" s="18"/>
      <c r="FA85" s="27"/>
      <c r="FB85" s="20"/>
      <c r="FC85" s="20"/>
      <c r="FD85" s="18"/>
      <c r="GB85" s="13"/>
    </row>
    <row r="86" spans="3:184" x14ac:dyDescent="0.3">
      <c r="C86" s="173"/>
      <c r="AA86" s="14" t="s">
        <v>12</v>
      </c>
      <c r="AB86" t="s">
        <v>470</v>
      </c>
      <c r="AG86" s="263" t="s">
        <v>1158</v>
      </c>
      <c r="AH86" s="66" t="s">
        <v>113</v>
      </c>
      <c r="AI86" s="26" t="s">
        <v>114</v>
      </c>
      <c r="AJ86" s="104" t="s">
        <v>115</v>
      </c>
      <c r="AK86" s="105" t="s">
        <v>1159</v>
      </c>
      <c r="AL86" s="6"/>
      <c r="AT86" s="44" t="str">
        <f t="shared" si="119"/>
        <v>11_12T.L8.IOV</v>
      </c>
      <c r="AU86" s="18" t="s">
        <v>68</v>
      </c>
      <c r="AV86" s="18" t="s">
        <v>863</v>
      </c>
      <c r="AW86" s="20" t="s">
        <v>1065</v>
      </c>
      <c r="AX86" s="227">
        <v>1220115</v>
      </c>
      <c r="AY86" s="228">
        <v>352</v>
      </c>
      <c r="AZ86" s="225" t="e">
        <f t="shared" si="118"/>
        <v>#N/A</v>
      </c>
      <c r="BA86" s="91"/>
      <c r="BR86" s="13">
        <f t="shared" ref="BR86:BR91" si="120">IF(ISERROR(MATCH( BS86, $C$8:$C$20,0)=TRUE),0,1)</f>
        <v>0</v>
      </c>
      <c r="BS86" s="4" t="s">
        <v>328</v>
      </c>
      <c r="BT86" t="s">
        <v>1188</v>
      </c>
      <c r="CI86" s="13" t="s">
        <v>1308</v>
      </c>
      <c r="CK86" s="160" t="str">
        <f t="shared" ref="CK86:CK124" si="121">CONCATENATE(CM86,".",CN86,".",CO86)</f>
        <v>..</v>
      </c>
      <c r="CL86" s="18"/>
      <c r="CM86" s="18"/>
      <c r="CN86" s="18"/>
      <c r="CO86" s="23"/>
      <c r="CP86" s="225"/>
      <c r="CQ86" s="225"/>
      <c r="CS86" s="14" t="str">
        <f>IF(EE94=1, "LAP2985MT CHROME Atlas Single",  "LAP2985MT Atlas Single")</f>
        <v>LAP2985MT Atlas Single</v>
      </c>
      <c r="CU86" s="225" t="e">
        <f t="shared" si="117"/>
        <v>#N/A</v>
      </c>
      <c r="DG86" s="90" t="s">
        <v>1189</v>
      </c>
      <c r="DH86" t="s">
        <v>681</v>
      </c>
      <c r="DI86" t="s">
        <v>1094</v>
      </c>
      <c r="DJ86" s="13" t="s">
        <v>1083</v>
      </c>
      <c r="DK86" s="13" t="s">
        <v>1181</v>
      </c>
      <c r="DL86"/>
      <c r="EA86" s="4"/>
      <c r="EI86" s="19"/>
      <c r="EJ86" s="18"/>
      <c r="EK86" s="18"/>
      <c r="EL86" s="18"/>
      <c r="FA86" s="27"/>
      <c r="FB86" s="20"/>
      <c r="FC86" s="20"/>
      <c r="FD86" s="18"/>
      <c r="GB86" s="13"/>
    </row>
    <row r="87" spans="3:184" x14ac:dyDescent="0.3">
      <c r="C87" s="173"/>
      <c r="AA87" s="14"/>
      <c r="AB87" s="69" t="s">
        <v>1190</v>
      </c>
      <c r="AE87" s="14"/>
      <c r="AF87" s="13"/>
      <c r="AG87" s="263" t="s">
        <v>1162</v>
      </c>
      <c r="AH87" s="66" t="s">
        <v>113</v>
      </c>
      <c r="AI87" s="26" t="s">
        <v>114</v>
      </c>
      <c r="AJ87" s="104" t="s">
        <v>115</v>
      </c>
      <c r="AK87" s="105" t="s">
        <v>1162</v>
      </c>
      <c r="AL87" s="6"/>
      <c r="AT87" s="44" t="str">
        <f t="shared" si="119"/>
        <v>11_13T.L8.IOV</v>
      </c>
      <c r="AU87" s="18" t="s">
        <v>68</v>
      </c>
      <c r="AV87" s="18" t="s">
        <v>898</v>
      </c>
      <c r="AW87" s="20" t="s">
        <v>1065</v>
      </c>
      <c r="AX87" s="227">
        <v>1220115</v>
      </c>
      <c r="AY87" s="228">
        <v>301</v>
      </c>
      <c r="AZ87" s="225" t="e">
        <f t="shared" si="118"/>
        <v>#N/A</v>
      </c>
      <c r="BA87" s="91"/>
      <c r="BR87" s="13">
        <f t="shared" si="120"/>
        <v>0</v>
      </c>
      <c r="BS87" s="4" t="s">
        <v>347</v>
      </c>
      <c r="BT87" t="s">
        <v>1191</v>
      </c>
      <c r="CI87" s="13" t="s">
        <v>1309</v>
      </c>
      <c r="CK87" s="160" t="str">
        <f t="shared" si="121"/>
        <v>..</v>
      </c>
      <c r="CL87" s="18"/>
      <c r="CM87" s="18"/>
      <c r="CN87" s="18"/>
      <c r="CO87" s="23"/>
      <c r="CP87" s="225"/>
      <c r="CQ87" s="225"/>
      <c r="CS87" s="14" t="s">
        <v>897</v>
      </c>
      <c r="CU87" s="225" t="e">
        <f t="shared" si="117"/>
        <v>#N/A</v>
      </c>
      <c r="DG87" s="90" t="s">
        <v>1192</v>
      </c>
      <c r="DH87" t="s">
        <v>681</v>
      </c>
      <c r="DI87" t="s">
        <v>1094</v>
      </c>
      <c r="DK87"/>
      <c r="EA87" s="4"/>
      <c r="EI87" s="19"/>
      <c r="EJ87" s="18"/>
      <c r="EK87" s="18"/>
      <c r="EL87" s="18"/>
      <c r="FA87" s="27"/>
      <c r="FB87" s="20"/>
      <c r="FC87" s="20"/>
      <c r="FD87" s="18"/>
      <c r="GB87" s="13"/>
    </row>
    <row r="88" spans="3:184" x14ac:dyDescent="0.3">
      <c r="C88" s="173"/>
      <c r="AA88" s="14" t="s">
        <v>13</v>
      </c>
      <c r="AB88" t="s">
        <v>507</v>
      </c>
      <c r="AE88" s="14"/>
      <c r="AF88" s="13"/>
      <c r="AG88" s="56" t="s">
        <v>1352</v>
      </c>
      <c r="AH88" s="13" t="s">
        <v>113</v>
      </c>
      <c r="AI88" s="26" t="s">
        <v>114</v>
      </c>
      <c r="AJ88" s="104" t="s">
        <v>115</v>
      </c>
      <c r="AK88" s="105" t="s">
        <v>1352</v>
      </c>
      <c r="AL88" s="6"/>
      <c r="AT88" s="44" t="str">
        <f t="shared" si="119"/>
        <v>11_14T.L8.IOV</v>
      </c>
      <c r="AU88" s="18" t="s">
        <v>68</v>
      </c>
      <c r="AV88" s="18" t="s">
        <v>943</v>
      </c>
      <c r="AW88" s="20" t="s">
        <v>1065</v>
      </c>
      <c r="AX88" s="227">
        <v>1220115</v>
      </c>
      <c r="AY88" s="228">
        <v>121</v>
      </c>
      <c r="AZ88" s="225" t="e">
        <f t="shared" si="118"/>
        <v>#N/A</v>
      </c>
      <c r="BA88" s="91"/>
      <c r="BR88" s="13">
        <f t="shared" si="120"/>
        <v>0</v>
      </c>
      <c r="BS88" s="4" t="s">
        <v>365</v>
      </c>
      <c r="BT88" t="s">
        <v>1193</v>
      </c>
      <c r="CI88" s="13" t="s">
        <v>1310</v>
      </c>
      <c r="CK88" s="160" t="str">
        <f t="shared" si="121"/>
        <v>..</v>
      </c>
      <c r="CL88" s="18"/>
      <c r="CM88" s="18"/>
      <c r="CN88" s="18"/>
      <c r="CO88" s="23"/>
      <c r="CP88" s="225"/>
      <c r="CQ88" s="225"/>
      <c r="CS88" s="14" t="s">
        <v>1140</v>
      </c>
      <c r="CU88" s="225" t="e">
        <f t="shared" si="117"/>
        <v>#N/A</v>
      </c>
      <c r="CV88" s="23"/>
      <c r="CZ88" s="252"/>
      <c r="DA88" s="48"/>
      <c r="DB88" s="48"/>
      <c r="DC88" s="48"/>
      <c r="DD88" s="48"/>
      <c r="DE88" s="253"/>
      <c r="DF88" s="254"/>
      <c r="DG88" s="90" t="s">
        <v>1194</v>
      </c>
      <c r="DH88" t="s">
        <v>681</v>
      </c>
      <c r="DI88" t="s">
        <v>734</v>
      </c>
      <c r="DJ88" s="13" t="s">
        <v>1094</v>
      </c>
      <c r="DK88"/>
      <c r="EA88" s="4"/>
      <c r="EI88" s="19"/>
      <c r="EJ88" s="18"/>
      <c r="EK88" s="18"/>
      <c r="EL88" s="18"/>
      <c r="FA88" s="27"/>
      <c r="FB88" s="20"/>
      <c r="FC88" s="20"/>
      <c r="FD88" s="18"/>
    </row>
    <row r="89" spans="3:184" ht="15" thickBot="1" x14ac:dyDescent="0.35">
      <c r="AA89" s="14" t="s">
        <v>13</v>
      </c>
      <c r="AB89" t="s">
        <v>1168</v>
      </c>
      <c r="AE89" s="14"/>
      <c r="AF89" s="13"/>
      <c r="AG89" s="263" t="s">
        <v>1354</v>
      </c>
      <c r="AH89" s="13" t="s">
        <v>113</v>
      </c>
      <c r="AI89" s="26" t="s">
        <v>114</v>
      </c>
      <c r="AJ89" s="104" t="s">
        <v>115</v>
      </c>
      <c r="AK89" s="105" t="s">
        <v>1354</v>
      </c>
      <c r="AL89" s="6"/>
      <c r="AT89" s="44" t="str">
        <f t="shared" si="119"/>
        <v>12_13T.L8.IOV</v>
      </c>
      <c r="AU89" s="18" t="s">
        <v>68</v>
      </c>
      <c r="AV89" s="18" t="s">
        <v>907</v>
      </c>
      <c r="AW89" s="20" t="s">
        <v>1065</v>
      </c>
      <c r="AX89" s="227">
        <v>1220115</v>
      </c>
      <c r="AY89" s="228">
        <v>301</v>
      </c>
      <c r="AZ89" s="225" t="e">
        <f t="shared" si="118"/>
        <v>#N/A</v>
      </c>
      <c r="BA89" s="91"/>
      <c r="BR89" s="13">
        <f t="shared" si="120"/>
        <v>0</v>
      </c>
      <c r="BS89" s="4" t="s">
        <v>384</v>
      </c>
      <c r="CI89" s="13" t="s">
        <v>1311</v>
      </c>
      <c r="CK89" s="160" t="str">
        <f t="shared" si="121"/>
        <v>..</v>
      </c>
      <c r="CL89" s="18"/>
      <c r="CM89" s="18"/>
      <c r="CN89" s="18"/>
      <c r="CO89" s="23"/>
      <c r="CP89" s="225"/>
      <c r="CQ89" s="225"/>
      <c r="CS89" s="14" t="s">
        <v>915</v>
      </c>
      <c r="CU89" s="225" t="e">
        <f t="shared" si="117"/>
        <v>#N/A</v>
      </c>
      <c r="CV89" s="23"/>
      <c r="CZ89" s="250"/>
      <c r="DF89" s="73"/>
      <c r="DG89" s="69"/>
      <c r="DK89"/>
      <c r="EA89" s="4"/>
      <c r="EI89" s="19"/>
      <c r="EJ89" s="18"/>
      <c r="EK89" s="18"/>
      <c r="EL89" s="18"/>
      <c r="FA89" s="27"/>
      <c r="FB89" s="20"/>
      <c r="FC89" s="20"/>
      <c r="FD89" s="18"/>
    </row>
    <row r="90" spans="3:184" x14ac:dyDescent="0.3">
      <c r="C90" s="173"/>
      <c r="AA90" s="14" t="s">
        <v>13</v>
      </c>
      <c r="AB90" t="s">
        <v>470</v>
      </c>
      <c r="AG90" s="263" t="s">
        <v>1355</v>
      </c>
      <c r="AH90" s="13" t="s">
        <v>113</v>
      </c>
      <c r="AI90" s="26" t="s">
        <v>114</v>
      </c>
      <c r="AJ90" s="104" t="s">
        <v>115</v>
      </c>
      <c r="AK90" s="105" t="s">
        <v>1355</v>
      </c>
      <c r="AT90" s="44" t="str">
        <f t="shared" si="119"/>
        <v>12_14F.L8.IOV</v>
      </c>
      <c r="AU90" s="18" t="s">
        <v>68</v>
      </c>
      <c r="AV90" s="18" t="s">
        <v>603</v>
      </c>
      <c r="AW90" s="20" t="s">
        <v>1065</v>
      </c>
      <c r="AX90" s="227">
        <v>1220115</v>
      </c>
      <c r="AY90" s="228">
        <v>121</v>
      </c>
      <c r="AZ90" s="225" t="e">
        <f t="shared" si="118"/>
        <v>#N/A</v>
      </c>
      <c r="BA90" s="91"/>
      <c r="BR90" s="13">
        <f t="shared" si="120"/>
        <v>0</v>
      </c>
      <c r="BS90" s="4" t="s">
        <v>404</v>
      </c>
      <c r="CI90" s="13">
        <v>20220115</v>
      </c>
      <c r="CK90" s="160" t="str">
        <f t="shared" si="121"/>
        <v>..</v>
      </c>
      <c r="CL90" s="18"/>
      <c r="CM90" s="18"/>
      <c r="CN90" s="18"/>
      <c r="CO90" s="23"/>
      <c r="CP90" s="225"/>
      <c r="CQ90" s="225"/>
      <c r="CR90" s="23"/>
      <c r="CS90" s="14" t="s">
        <v>924</v>
      </c>
      <c r="CU90" s="225" t="e">
        <f t="shared" si="117"/>
        <v>#N/A</v>
      </c>
      <c r="CV90" s="23"/>
      <c r="CZ90" s="250"/>
      <c r="DA90" s="207" t="s">
        <v>1317</v>
      </c>
      <c r="DB90" s="241">
        <v>1</v>
      </c>
      <c r="DF90" s="36"/>
      <c r="DK90"/>
      <c r="DZ90" t="s">
        <v>1195</v>
      </c>
      <c r="EA90" s="4" t="s">
        <v>1196</v>
      </c>
      <c r="EI90" s="19"/>
      <c r="EJ90" s="18"/>
      <c r="EK90" s="18"/>
      <c r="EL90" s="18"/>
      <c r="FA90" s="27"/>
      <c r="FB90" s="20"/>
      <c r="FC90" s="20"/>
      <c r="FD90" s="18"/>
    </row>
    <row r="91" spans="3:184" ht="15" thickBot="1" x14ac:dyDescent="0.35">
      <c r="C91" s="173"/>
      <c r="AA91" s="14"/>
      <c r="AB91" s="69" t="s">
        <v>1197</v>
      </c>
      <c r="AE91" s="14"/>
      <c r="AF91" s="13"/>
      <c r="AT91" s="44" t="str">
        <f t="shared" si="119"/>
        <v>12_14T.L8.IOV</v>
      </c>
      <c r="AU91" s="18" t="s">
        <v>68</v>
      </c>
      <c r="AV91" s="18" t="s">
        <v>957</v>
      </c>
      <c r="AW91" s="20" t="s">
        <v>1065</v>
      </c>
      <c r="AX91" s="227">
        <v>1220115</v>
      </c>
      <c r="AY91" s="228">
        <v>121</v>
      </c>
      <c r="AZ91" s="225" t="e">
        <f t="shared" si="118"/>
        <v>#N/A</v>
      </c>
      <c r="BA91" s="91"/>
      <c r="BR91" s="13">
        <f t="shared" si="120"/>
        <v>0</v>
      </c>
      <c r="BS91" s="4" t="s">
        <v>872</v>
      </c>
      <c r="CI91" s="13" t="s">
        <v>1312</v>
      </c>
      <c r="CK91" s="160" t="str">
        <f t="shared" si="121"/>
        <v>..</v>
      </c>
      <c r="CL91" s="18"/>
      <c r="CM91" s="18"/>
      <c r="CN91" s="18"/>
      <c r="CO91" s="23"/>
      <c r="CP91" s="225"/>
      <c r="CQ91" s="225"/>
      <c r="CR91" s="23"/>
      <c r="CS91" s="55" t="s">
        <v>1157</v>
      </c>
      <c r="CU91" s="225" t="e">
        <f t="shared" si="117"/>
        <v>#N/A</v>
      </c>
      <c r="CV91" s="23"/>
      <c r="CZ91" s="250"/>
      <c r="DA91" s="122" t="s">
        <v>1318</v>
      </c>
      <c r="DB91" s="242">
        <f>+DB92*1.1535</f>
        <v>0.99200999999999995</v>
      </c>
      <c r="DF91" s="255"/>
      <c r="DG91" s="69"/>
      <c r="DK91"/>
      <c r="DZ91" t="s">
        <v>449</v>
      </c>
      <c r="EA91" s="4"/>
      <c r="EI91" s="19"/>
      <c r="EJ91" s="18"/>
      <c r="EK91" s="18"/>
      <c r="EL91" s="18"/>
      <c r="FA91" s="27"/>
      <c r="FB91" s="20"/>
      <c r="FC91" s="20"/>
      <c r="FD91" s="18"/>
    </row>
    <row r="92" spans="3:184" ht="15" thickBot="1" x14ac:dyDescent="0.35">
      <c r="AA92" s="14" t="s">
        <v>14</v>
      </c>
      <c r="AB92" t="s">
        <v>507</v>
      </c>
      <c r="AE92" s="14"/>
      <c r="AF92" s="13"/>
      <c r="AT92" s="44" t="str">
        <f t="shared" si="119"/>
        <v>12_15T.L8.IOV</v>
      </c>
      <c r="AU92" s="18" t="s">
        <v>68</v>
      </c>
      <c r="AV92" s="18" t="s">
        <v>988</v>
      </c>
      <c r="AW92" s="20" t="s">
        <v>1065</v>
      </c>
      <c r="AX92" s="227">
        <v>1220115</v>
      </c>
      <c r="AY92" s="228">
        <v>121</v>
      </c>
      <c r="AZ92" s="225" t="e">
        <f t="shared" si="118"/>
        <v>#N/A</v>
      </c>
      <c r="BA92" s="91"/>
      <c r="BR92" s="13">
        <f t="shared" ref="BR92:BR97" si="122">IF(ISERROR(MATCH( BS92, $C$8:$C$20,0)=TRUE),0,1)</f>
        <v>0</v>
      </c>
      <c r="BS92" s="4" t="s">
        <v>420</v>
      </c>
      <c r="CK92" s="160" t="str">
        <f t="shared" si="121"/>
        <v>..</v>
      </c>
      <c r="CL92" s="18"/>
      <c r="CM92" s="18"/>
      <c r="CN92" s="18"/>
      <c r="CO92" s="23"/>
      <c r="CP92" s="225"/>
      <c r="CQ92" s="225"/>
      <c r="CR92" s="23"/>
      <c r="CS92"/>
      <c r="CV92" s="23"/>
      <c r="CZ92" s="250"/>
      <c r="DA92" s="243" t="s">
        <v>1328</v>
      </c>
      <c r="DB92" s="244">
        <v>0.86</v>
      </c>
      <c r="DD92" s="273" t="s">
        <v>1326</v>
      </c>
      <c r="DE92" s="274"/>
      <c r="DF92" s="255"/>
      <c r="DG92" s="69"/>
      <c r="DK92"/>
      <c r="DZ92" t="s">
        <v>466</v>
      </c>
      <c r="EA92" s="4"/>
      <c r="EI92" s="19"/>
      <c r="EJ92" s="18"/>
      <c r="EK92" s="18"/>
      <c r="EL92" s="20"/>
      <c r="FA92" s="27"/>
      <c r="FB92" s="18"/>
      <c r="FC92" s="20"/>
      <c r="FD92" s="18"/>
    </row>
    <row r="93" spans="3:184" ht="15" thickBot="1" x14ac:dyDescent="0.35">
      <c r="C93" s="173"/>
      <c r="AA93" s="14" t="s">
        <v>14</v>
      </c>
      <c r="AB93" t="s">
        <v>1168</v>
      </c>
      <c r="AE93" s="14"/>
      <c r="AF93" s="13"/>
      <c r="AT93" s="44" t="str">
        <f t="shared" si="119"/>
        <v>12_18B.L8.IOV</v>
      </c>
      <c r="AU93" s="18" t="s">
        <v>68</v>
      </c>
      <c r="AV93" s="18" t="s">
        <v>133</v>
      </c>
      <c r="AW93" s="20" t="s">
        <v>1065</v>
      </c>
      <c r="AX93" s="227">
        <v>1220115</v>
      </c>
      <c r="AY93" s="228">
        <v>186</v>
      </c>
      <c r="AZ93" s="225" t="e">
        <f t="shared" si="118"/>
        <v>#N/A</v>
      </c>
      <c r="BA93" s="91"/>
      <c r="BR93" s="13">
        <f t="shared" si="122"/>
        <v>0</v>
      </c>
      <c r="BS93" s="4" t="s">
        <v>436</v>
      </c>
      <c r="CK93" s="160" t="str">
        <f t="shared" si="121"/>
        <v>..</v>
      </c>
      <c r="CL93" s="18"/>
      <c r="CM93" s="18"/>
      <c r="CN93" s="18"/>
      <c r="CO93" s="23"/>
      <c r="CP93" s="225"/>
      <c r="CQ93" s="225"/>
      <c r="CR93" s="23"/>
      <c r="CS93" s="30" t="s">
        <v>432</v>
      </c>
      <c r="CV93" s="23"/>
      <c r="CZ93" s="250"/>
      <c r="DD93" s="122" t="s">
        <v>1327</v>
      </c>
      <c r="DE93" s="247" t="s">
        <v>1317</v>
      </c>
      <c r="DF93" s="256"/>
      <c r="DG93" s="69"/>
      <c r="DI93" t="s">
        <v>1306</v>
      </c>
      <c r="DK93"/>
      <c r="DZ93" t="s">
        <v>483</v>
      </c>
      <c r="EA93" s="4"/>
      <c r="EI93" s="19"/>
      <c r="EJ93" s="18"/>
      <c r="EK93" s="18"/>
      <c r="EL93" s="20"/>
      <c r="FA93" s="27"/>
      <c r="FB93" s="18"/>
      <c r="FC93" s="20"/>
      <c r="FD93" s="18"/>
    </row>
    <row r="94" spans="3:184" x14ac:dyDescent="0.3">
      <c r="C94" s="173"/>
      <c r="AA94" s="14" t="s">
        <v>14</v>
      </c>
      <c r="AB94" t="s">
        <v>470</v>
      </c>
      <c r="AT94" s="44" t="str">
        <f t="shared" si="119"/>
        <v>12_20B.L8.IOV</v>
      </c>
      <c r="AU94" s="18" t="s">
        <v>68</v>
      </c>
      <c r="AV94" s="18" t="s">
        <v>219</v>
      </c>
      <c r="AW94" s="20" t="s">
        <v>1065</v>
      </c>
      <c r="AX94" s="227">
        <v>1220115</v>
      </c>
      <c r="AY94" s="228">
        <v>189</v>
      </c>
      <c r="AZ94" s="225" t="e">
        <f t="shared" si="118"/>
        <v>#N/A</v>
      </c>
      <c r="BA94" s="91"/>
      <c r="BR94" s="13">
        <f t="shared" si="122"/>
        <v>0</v>
      </c>
      <c r="BS94" s="4" t="s">
        <v>452</v>
      </c>
      <c r="CK94" s="160" t="str">
        <f t="shared" si="121"/>
        <v>..</v>
      </c>
      <c r="CL94" s="18"/>
      <c r="CM94" s="18"/>
      <c r="CN94" s="18"/>
      <c r="CO94" s="23"/>
      <c r="CP94" s="225"/>
      <c r="CQ94" s="225"/>
      <c r="CR94" s="23"/>
      <c r="CS94" s="14" t="s">
        <v>449</v>
      </c>
      <c r="CU94" s="225" t="e">
        <f t="shared" ref="CU94:CU101" si="123">CT94*INDEX($DB$90:$DB$92,MATCH($CQ$85,Currency,0))/$DB$90</f>
        <v>#N/A</v>
      </c>
      <c r="CV94" s="23"/>
      <c r="CZ94" s="250"/>
      <c r="DA94" s="207" t="s">
        <v>1321</v>
      </c>
      <c r="DB94" s="241">
        <v>1.2</v>
      </c>
      <c r="DD94" s="122" t="s">
        <v>1322</v>
      </c>
      <c r="DE94" s="249">
        <v>0.25</v>
      </c>
      <c r="DF94" s="257">
        <f>1/(1-DE94)</f>
        <v>1.3333333333333333</v>
      </c>
      <c r="DK94"/>
      <c r="DZ94" t="s">
        <v>502</v>
      </c>
      <c r="EI94" s="19"/>
      <c r="EJ94" s="18"/>
      <c r="EK94" s="18"/>
      <c r="EL94" s="20"/>
      <c r="FA94" s="27"/>
      <c r="FB94" s="18"/>
      <c r="FC94" s="20"/>
      <c r="FD94" s="18"/>
    </row>
    <row r="95" spans="3:184" ht="15" thickBot="1" x14ac:dyDescent="0.35">
      <c r="C95" s="173"/>
      <c r="AA95" s="14"/>
      <c r="AB95" s="69" t="s">
        <v>1198</v>
      </c>
      <c r="AE95" s="14"/>
      <c r="AF95" s="13"/>
      <c r="AI95" s="75"/>
      <c r="AJ95" s="13"/>
      <c r="AK95" s="13"/>
      <c r="AT95" s="44" t="str">
        <f t="shared" si="119"/>
        <v>12_22B.L8.IOV</v>
      </c>
      <c r="AU95" s="18" t="s">
        <v>68</v>
      </c>
      <c r="AV95" s="18" t="s">
        <v>336</v>
      </c>
      <c r="AW95" s="20" t="s">
        <v>1065</v>
      </c>
      <c r="AX95" s="227">
        <v>1220115</v>
      </c>
      <c r="AY95" s="228">
        <v>94</v>
      </c>
      <c r="AZ95" s="225" t="e">
        <f t="shared" si="118"/>
        <v>#N/A</v>
      </c>
      <c r="BA95" s="91"/>
      <c r="BR95" s="13">
        <f t="shared" si="122"/>
        <v>0</v>
      </c>
      <c r="BS95" s="4" t="s">
        <v>469</v>
      </c>
      <c r="CK95" s="160" t="str">
        <f t="shared" si="121"/>
        <v>..</v>
      </c>
      <c r="CL95" s="18"/>
      <c r="CM95" s="18"/>
      <c r="CN95" s="18"/>
      <c r="CO95" s="23"/>
      <c r="CP95" s="225"/>
      <c r="CQ95" s="225"/>
      <c r="CR95" s="23"/>
      <c r="CS95" s="14" t="s">
        <v>466</v>
      </c>
      <c r="CU95" s="225" t="e">
        <f t="shared" si="123"/>
        <v>#N/A</v>
      </c>
      <c r="CV95" s="23"/>
      <c r="CZ95" s="250"/>
      <c r="DA95" s="122" t="s">
        <v>1320</v>
      </c>
      <c r="DB95" s="242">
        <v>1.25</v>
      </c>
      <c r="DD95" s="243" t="s">
        <v>1323</v>
      </c>
      <c r="DE95" s="248" t="s">
        <v>1324</v>
      </c>
      <c r="DF95" s="256">
        <f>INDEX($DB$90:$DB$98,MATCH(DE95,$DA$90:$DA$98,0))</f>
        <v>1.2</v>
      </c>
      <c r="DI95" s="235">
        <v>45261</v>
      </c>
      <c r="DJ95" s="13">
        <v>1231201</v>
      </c>
      <c r="DK95"/>
      <c r="DZ95" t="s">
        <v>518</v>
      </c>
      <c r="EI95" s="19"/>
      <c r="EJ95" s="18"/>
      <c r="EK95" s="18"/>
      <c r="EL95" s="20"/>
      <c r="FA95" s="27"/>
      <c r="FB95" s="18"/>
      <c r="FC95" s="20"/>
      <c r="FD95" s="18"/>
    </row>
    <row r="96" spans="3:184" x14ac:dyDescent="0.3">
      <c r="C96" s="173"/>
      <c r="AA96" s="14" t="s">
        <v>15</v>
      </c>
      <c r="AB96" t="s">
        <v>15</v>
      </c>
      <c r="AI96" s="24"/>
      <c r="AJ96" s="13"/>
      <c r="AK96" s="13"/>
      <c r="AT96" s="44" t="str">
        <f t="shared" si="119"/>
        <v>12_24B.L8.IOV</v>
      </c>
      <c r="AU96" s="18" t="s">
        <v>68</v>
      </c>
      <c r="AV96" s="18" t="s">
        <v>424</v>
      </c>
      <c r="AW96" s="20" t="s">
        <v>1065</v>
      </c>
      <c r="AX96" s="227">
        <v>1220115</v>
      </c>
      <c r="AY96" s="228">
        <v>94</v>
      </c>
      <c r="AZ96" s="225" t="e">
        <f t="shared" ref="AZ96:AZ159" si="124">AY96*INDEX($DB$90:$DB$92,MATCH($CQ$85,Currency,0))/$DB$90</f>
        <v>#N/A</v>
      </c>
      <c r="BA96" s="91"/>
      <c r="BR96" s="13">
        <f t="shared" si="122"/>
        <v>0</v>
      </c>
      <c r="BS96" s="4" t="s">
        <v>292</v>
      </c>
      <c r="CK96" s="160" t="str">
        <f t="shared" si="121"/>
        <v>..</v>
      </c>
      <c r="CL96" s="18"/>
      <c r="CM96" s="18"/>
      <c r="CN96" s="18"/>
      <c r="CO96" s="23"/>
      <c r="CP96" s="225"/>
      <c r="CQ96" s="225"/>
      <c r="CR96" s="23"/>
      <c r="CS96" s="14" t="s">
        <v>483</v>
      </c>
      <c r="CU96" s="225" t="e">
        <f t="shared" si="123"/>
        <v>#N/A</v>
      </c>
      <c r="CV96" s="23"/>
      <c r="CZ96" s="250"/>
      <c r="DA96" s="122"/>
      <c r="DB96" s="242"/>
      <c r="DD96" s="7" t="s">
        <v>1344</v>
      </c>
      <c r="DF96" s="258"/>
      <c r="DI96" s="206" t="s">
        <v>1303</v>
      </c>
      <c r="DJ96" s="13">
        <v>1221222</v>
      </c>
      <c r="DK96"/>
      <c r="DZ96" t="s">
        <v>537</v>
      </c>
      <c r="EI96" s="19"/>
      <c r="EJ96" s="18"/>
      <c r="EK96" s="18"/>
      <c r="EL96" s="18"/>
      <c r="FA96" s="27"/>
      <c r="FB96" s="18"/>
      <c r="FC96" s="20"/>
      <c r="FD96" s="18"/>
    </row>
    <row r="97" spans="3:160" x14ac:dyDescent="0.3">
      <c r="AA97" s="14" t="s">
        <v>15</v>
      </c>
      <c r="AB97" t="s">
        <v>1168</v>
      </c>
      <c r="AI97" s="24"/>
      <c r="AJ97" s="13"/>
      <c r="AK97" s="13"/>
      <c r="AT97" s="44" t="str">
        <f t="shared" si="119"/>
        <v>12_26B.L8.IOV</v>
      </c>
      <c r="AU97" s="18" t="s">
        <v>68</v>
      </c>
      <c r="AV97" s="18" t="s">
        <v>510</v>
      </c>
      <c r="AW97" s="20" t="s">
        <v>1065</v>
      </c>
      <c r="AX97" s="227">
        <v>1220115</v>
      </c>
      <c r="AY97" s="228">
        <v>94</v>
      </c>
      <c r="AZ97" s="225" t="e">
        <f t="shared" si="124"/>
        <v>#N/A</v>
      </c>
      <c r="BA97" s="91"/>
      <c r="BR97" s="13">
        <f t="shared" si="122"/>
        <v>0</v>
      </c>
      <c r="BS97" s="4" t="s">
        <v>485</v>
      </c>
      <c r="CK97" s="160" t="str">
        <f t="shared" si="121"/>
        <v>..</v>
      </c>
      <c r="CL97" s="18"/>
      <c r="CM97" s="18"/>
      <c r="CN97" s="18"/>
      <c r="CO97" s="23"/>
      <c r="CP97" s="225"/>
      <c r="CQ97" s="225"/>
      <c r="CR97" s="23"/>
      <c r="CS97" s="14" t="s">
        <v>502</v>
      </c>
      <c r="CU97" s="225" t="e">
        <f t="shared" si="123"/>
        <v>#N/A</v>
      </c>
      <c r="CV97" s="23"/>
      <c r="CZ97" s="250"/>
      <c r="DA97" s="122" t="s">
        <v>1324</v>
      </c>
      <c r="DB97" s="242">
        <v>1.2</v>
      </c>
      <c r="DD97" s="7" t="s">
        <v>1341</v>
      </c>
      <c r="DF97" s="258"/>
      <c r="DI97" s="206" t="s">
        <v>1304</v>
      </c>
      <c r="DJ97" s="13">
        <v>1230501</v>
      </c>
      <c r="DK97"/>
      <c r="EI97" s="21"/>
      <c r="EJ97" s="18"/>
      <c r="EK97" s="18"/>
      <c r="EL97" s="18"/>
      <c r="FA97" s="27"/>
      <c r="FB97" s="18"/>
      <c r="FC97" s="20"/>
      <c r="FD97" s="18"/>
    </row>
    <row r="98" spans="3:160" x14ac:dyDescent="0.3">
      <c r="C98" s="173"/>
      <c r="AI98" s="24"/>
      <c r="AJ98" s="13"/>
      <c r="AK98" s="13"/>
      <c r="AT98" s="44" t="str">
        <f t="shared" si="119"/>
        <v>13_14F.L8.IOV</v>
      </c>
      <c r="AU98" s="18" t="s">
        <v>68</v>
      </c>
      <c r="AV98" s="18" t="s">
        <v>623</v>
      </c>
      <c r="AW98" s="20" t="s">
        <v>1065</v>
      </c>
      <c r="AX98" s="227">
        <v>1220115</v>
      </c>
      <c r="AY98" s="228">
        <v>121</v>
      </c>
      <c r="AZ98" s="225" t="e">
        <f t="shared" si="124"/>
        <v>#N/A</v>
      </c>
      <c r="BA98" s="91"/>
      <c r="CK98" s="160" t="str">
        <f t="shared" si="121"/>
        <v>..</v>
      </c>
      <c r="CL98" s="18"/>
      <c r="CM98" s="18"/>
      <c r="CN98" s="18"/>
      <c r="CO98" s="23"/>
      <c r="CP98" s="225"/>
      <c r="CQ98" s="225"/>
      <c r="CR98" s="23"/>
      <c r="CS98" s="14" t="s">
        <v>518</v>
      </c>
      <c r="CU98" s="225" t="e">
        <f t="shared" si="123"/>
        <v>#N/A</v>
      </c>
      <c r="CV98" s="23"/>
      <c r="CZ98" s="250"/>
      <c r="DA98" s="122" t="s">
        <v>1325</v>
      </c>
      <c r="DB98" s="242">
        <v>1</v>
      </c>
      <c r="DD98" s="7" t="s">
        <v>1342</v>
      </c>
      <c r="DF98" s="258"/>
      <c r="DK98"/>
      <c r="DW98" s="14"/>
      <c r="EI98" s="21"/>
      <c r="EJ98" s="18"/>
      <c r="EK98" s="18"/>
      <c r="EL98" s="18"/>
      <c r="FA98" s="27"/>
      <c r="FB98" s="18"/>
      <c r="FC98" s="20"/>
      <c r="FD98" s="18"/>
    </row>
    <row r="99" spans="3:160" ht="15" thickBot="1" x14ac:dyDescent="0.35">
      <c r="AI99" s="24"/>
      <c r="AJ99" s="13"/>
      <c r="AK99" s="13"/>
      <c r="AT99" s="44" t="str">
        <f t="shared" si="119"/>
        <v>13_14T.L8.IOV</v>
      </c>
      <c r="AU99" s="18" t="s">
        <v>68</v>
      </c>
      <c r="AV99" s="18" t="s">
        <v>971</v>
      </c>
      <c r="AW99" s="20" t="s">
        <v>1065</v>
      </c>
      <c r="AX99" s="227">
        <v>1220115</v>
      </c>
      <c r="AY99" s="228">
        <v>121</v>
      </c>
      <c r="AZ99" s="225" t="e">
        <f t="shared" si="124"/>
        <v>#N/A</v>
      </c>
      <c r="BA99" s="91"/>
      <c r="BR99" s="25">
        <f>SUM(BR86:BR88)</f>
        <v>0</v>
      </c>
      <c r="BS99" t="s">
        <v>1199</v>
      </c>
      <c r="CK99" s="160" t="str">
        <f t="shared" si="121"/>
        <v>..</v>
      </c>
      <c r="CL99" s="18"/>
      <c r="CM99" s="18"/>
      <c r="CN99" s="18"/>
      <c r="CO99" s="23"/>
      <c r="CP99" s="225"/>
      <c r="CQ99" s="225"/>
      <c r="CR99" s="23"/>
      <c r="CS99" s="153" t="s">
        <v>537</v>
      </c>
      <c r="CU99" s="225" t="e">
        <f t="shared" si="123"/>
        <v>#N/A</v>
      </c>
      <c r="CV99" s="23"/>
      <c r="CZ99" s="250"/>
      <c r="DA99" s="243" t="s">
        <v>1319</v>
      </c>
      <c r="DB99" s="244">
        <v>1.47</v>
      </c>
      <c r="DD99" s="7" t="s">
        <v>1343</v>
      </c>
      <c r="DF99" s="258"/>
      <c r="DJ99" s="127" t="s">
        <v>1335</v>
      </c>
      <c r="DK99" s="127" t="s">
        <v>1335</v>
      </c>
      <c r="DM99" s="13"/>
      <c r="DW99" s="14"/>
      <c r="EI99" s="21"/>
      <c r="EJ99" s="18"/>
      <c r="EK99" s="18"/>
      <c r="EL99" s="18"/>
      <c r="FA99" s="27"/>
      <c r="FB99" s="18"/>
      <c r="FC99" s="20"/>
      <c r="FD99" s="18"/>
    </row>
    <row r="100" spans="3:160" x14ac:dyDescent="0.3">
      <c r="AI100" s="24"/>
      <c r="AJ100" s="13"/>
      <c r="AK100" s="13"/>
      <c r="AT100" s="44" t="str">
        <f t="shared" si="119"/>
        <v>13_15F.L8.IOV</v>
      </c>
      <c r="AU100" s="18" t="s">
        <v>68</v>
      </c>
      <c r="AV100" s="18" t="s">
        <v>653</v>
      </c>
      <c r="AW100" s="20" t="s">
        <v>1065</v>
      </c>
      <c r="AX100" s="227">
        <v>1220115</v>
      </c>
      <c r="AY100" s="228">
        <v>121</v>
      </c>
      <c r="AZ100" s="225" t="e">
        <f t="shared" si="124"/>
        <v>#N/A</v>
      </c>
      <c r="BA100" s="91"/>
      <c r="BR100" s="25">
        <f>SUM(BR89:BR97)</f>
        <v>0</v>
      </c>
      <c r="BS100" t="s">
        <v>1200</v>
      </c>
      <c r="CK100" s="160" t="str">
        <f t="shared" si="121"/>
        <v>..</v>
      </c>
      <c r="CL100" s="18"/>
      <c r="CM100" s="18"/>
      <c r="CN100" s="18"/>
      <c r="CO100" s="23"/>
      <c r="CP100" s="225"/>
      <c r="CQ100" s="225"/>
      <c r="CR100" s="23"/>
      <c r="CS100" s="14" t="s">
        <v>558</v>
      </c>
      <c r="CU100" s="225" t="e">
        <f t="shared" si="123"/>
        <v>#N/A</v>
      </c>
      <c r="CV100" s="23"/>
      <c r="CZ100" s="259"/>
      <c r="DA100" s="260"/>
      <c r="DB100" s="260"/>
      <c r="DC100" s="260"/>
      <c r="DD100" s="260"/>
      <c r="DE100" s="261"/>
      <c r="DF100" s="262"/>
      <c r="DI100" s="206"/>
      <c r="DJ100" s="62" t="s">
        <v>1336</v>
      </c>
      <c r="DK100" s="62" t="s">
        <v>1336</v>
      </c>
      <c r="DL100" s="13" t="s">
        <v>1329</v>
      </c>
      <c r="DM100" s="13"/>
      <c r="EI100" s="21"/>
      <c r="EJ100" s="18"/>
      <c r="EK100" s="18"/>
      <c r="EL100" s="18"/>
      <c r="FA100" s="27"/>
      <c r="FB100" s="18"/>
      <c r="FC100" s="20"/>
      <c r="FD100" s="18"/>
    </row>
    <row r="101" spans="3:160" x14ac:dyDescent="0.3">
      <c r="AI101" s="24"/>
      <c r="AJ101" s="13"/>
      <c r="AK101" s="13"/>
      <c r="AT101" s="44" t="str">
        <f t="shared" si="119"/>
        <v>13_15T.L8.IOV</v>
      </c>
      <c r="AU101" s="18" t="s">
        <v>68</v>
      </c>
      <c r="AV101" s="18" t="s">
        <v>997</v>
      </c>
      <c r="AW101" s="20" t="s">
        <v>1065</v>
      </c>
      <c r="AX101" s="227">
        <v>1220115</v>
      </c>
      <c r="AY101" s="228">
        <v>121</v>
      </c>
      <c r="AZ101" s="225" t="e">
        <f t="shared" si="124"/>
        <v>#N/A</v>
      </c>
      <c r="BA101" s="91"/>
      <c r="BR101" s="81"/>
      <c r="CK101" s="160" t="str">
        <f t="shared" si="121"/>
        <v>..</v>
      </c>
      <c r="CL101" s="18"/>
      <c r="CM101" s="18"/>
      <c r="CN101" s="18"/>
      <c r="CO101" s="23"/>
      <c r="CP101" s="225"/>
      <c r="CQ101" s="225"/>
      <c r="CR101" s="23"/>
      <c r="CS101" s="14" t="s">
        <v>580</v>
      </c>
      <c r="CU101" s="225" t="e">
        <f t="shared" si="123"/>
        <v>#N/A</v>
      </c>
      <c r="CV101" s="23"/>
      <c r="DF101" s="13"/>
      <c r="DI101" s="206"/>
      <c r="DJ101" s="62" t="s">
        <v>1337</v>
      </c>
      <c r="DK101" s="62" t="s">
        <v>1337</v>
      </c>
      <c r="DL101" s="13" t="s">
        <v>1345</v>
      </c>
      <c r="DM101" s="13"/>
      <c r="DP101" s="13"/>
      <c r="DS101" t="s">
        <v>1305</v>
      </c>
      <c r="DU101"/>
      <c r="DV101"/>
      <c r="EI101" s="19"/>
      <c r="EJ101" s="18"/>
      <c r="EK101" s="18"/>
      <c r="EL101" s="18"/>
      <c r="FA101" s="27"/>
      <c r="FB101" s="18"/>
      <c r="FC101" s="20"/>
      <c r="FD101" s="18"/>
    </row>
    <row r="102" spans="3:160" x14ac:dyDescent="0.3">
      <c r="AI102" s="24"/>
      <c r="AJ102" s="13"/>
      <c r="AK102" s="13"/>
      <c r="AT102" s="44" t="str">
        <f t="shared" si="119"/>
        <v>13_16F.L8.IOV</v>
      </c>
      <c r="AU102" s="18" t="s">
        <v>68</v>
      </c>
      <c r="AV102" s="18" t="s">
        <v>690</v>
      </c>
      <c r="AW102" s="20" t="s">
        <v>1065</v>
      </c>
      <c r="AX102" s="227">
        <v>1220115</v>
      </c>
      <c r="AY102" s="228">
        <v>243</v>
      </c>
      <c r="AZ102" s="225" t="e">
        <f t="shared" si="124"/>
        <v>#N/A</v>
      </c>
      <c r="BA102" s="91"/>
      <c r="CK102" s="160" t="str">
        <f t="shared" si="121"/>
        <v>..</v>
      </c>
      <c r="CL102" s="18"/>
      <c r="CM102" s="18"/>
      <c r="CN102" s="18"/>
      <c r="CO102" s="23"/>
      <c r="CP102" s="225"/>
      <c r="CQ102" s="225"/>
      <c r="CR102" s="23"/>
      <c r="CS102"/>
      <c r="CV102" s="23"/>
      <c r="DF102" s="13"/>
      <c r="DI102" s="206"/>
      <c r="DJ102" s="62"/>
      <c r="DK102" s="62" t="s">
        <v>1338</v>
      </c>
      <c r="DL102" s="13" t="s">
        <v>1323</v>
      </c>
      <c r="DM102" s="13"/>
      <c r="DP102" s="13"/>
      <c r="DU102"/>
      <c r="DV102"/>
      <c r="EI102" s="19"/>
      <c r="EJ102" s="18"/>
      <c r="EK102" s="18"/>
      <c r="EL102" s="18"/>
      <c r="FA102" s="27"/>
      <c r="FB102" s="18"/>
      <c r="FC102" s="20"/>
      <c r="FD102" s="18"/>
    </row>
    <row r="103" spans="3:160" x14ac:dyDescent="0.3">
      <c r="AI103" s="24"/>
      <c r="AJ103" s="13"/>
      <c r="AK103" s="13"/>
      <c r="AT103" s="44" t="str">
        <f t="shared" si="119"/>
        <v>14_14F.L8.IOV</v>
      </c>
      <c r="AU103" s="18" t="s">
        <v>68</v>
      </c>
      <c r="AV103" s="18" t="s">
        <v>638</v>
      </c>
      <c r="AW103" s="20" t="s">
        <v>1065</v>
      </c>
      <c r="AX103" s="227">
        <v>1220115</v>
      </c>
      <c r="AY103" s="228">
        <v>121</v>
      </c>
      <c r="AZ103" s="225" t="e">
        <f t="shared" si="124"/>
        <v>#N/A</v>
      </c>
      <c r="BA103" s="91"/>
      <c r="BR103" s="13" t="s">
        <v>1201</v>
      </c>
      <c r="BS103" s="4" t="s">
        <v>862</v>
      </c>
      <c r="CK103" s="160" t="str">
        <f t="shared" si="121"/>
        <v>..</v>
      </c>
      <c r="CL103" s="18"/>
      <c r="CM103" s="18"/>
      <c r="CN103" s="18"/>
      <c r="CO103" s="23"/>
      <c r="CP103" s="225"/>
      <c r="CQ103" s="225"/>
      <c r="CR103" s="23"/>
      <c r="CS103" s="30" t="s">
        <v>614</v>
      </c>
      <c r="CV103" s="23"/>
      <c r="CZ103" s="13" t="s">
        <v>1202</v>
      </c>
      <c r="DA103" s="13" t="s">
        <v>1203</v>
      </c>
      <c r="DF103" s="13"/>
      <c r="DI103" s="206"/>
      <c r="DJ103" s="62" t="s">
        <v>1339</v>
      </c>
      <c r="DK103" s="62" t="s">
        <v>1339</v>
      </c>
      <c r="DL103" s="13" t="s">
        <v>1320</v>
      </c>
      <c r="DM103" s="13"/>
      <c r="DP103" s="13" t="s">
        <v>1300</v>
      </c>
      <c r="DQ103" t="s">
        <v>1301</v>
      </c>
      <c r="DR103" t="s">
        <v>1307</v>
      </c>
      <c r="DU103"/>
      <c r="DV103"/>
      <c r="EI103" s="19"/>
      <c r="EJ103" s="18"/>
      <c r="EK103" s="18"/>
      <c r="EL103" s="18"/>
      <c r="FA103" s="27"/>
      <c r="FB103" s="18"/>
      <c r="FC103" s="20"/>
      <c r="FD103" s="18"/>
    </row>
    <row r="104" spans="3:160" x14ac:dyDescent="0.3">
      <c r="AD104" s="4"/>
      <c r="AI104" s="24"/>
      <c r="AJ104" s="13"/>
      <c r="AK104" s="13"/>
      <c r="AT104" s="44" t="str">
        <f t="shared" si="119"/>
        <v>14_14T.L8.IOV</v>
      </c>
      <c r="AU104" s="18" t="s">
        <v>68</v>
      </c>
      <c r="AV104" s="18" t="s">
        <v>979</v>
      </c>
      <c r="AW104" s="20" t="s">
        <v>1065</v>
      </c>
      <c r="AX104" s="227">
        <v>1220115</v>
      </c>
      <c r="AY104" s="228">
        <v>121</v>
      </c>
      <c r="AZ104" s="225" t="e">
        <f t="shared" si="124"/>
        <v>#N/A</v>
      </c>
      <c r="BA104" s="91"/>
      <c r="BR104" s="13" t="s">
        <v>1204</v>
      </c>
      <c r="BS104" s="4" t="s">
        <v>1205</v>
      </c>
      <c r="CK104" s="160" t="str">
        <f t="shared" si="121"/>
        <v>..</v>
      </c>
      <c r="CL104" s="18"/>
      <c r="CM104" s="18"/>
      <c r="CN104" s="18"/>
      <c r="CO104" s="23"/>
      <c r="CP104" s="225"/>
      <c r="CQ104" s="225"/>
      <c r="CR104" s="23"/>
      <c r="CS104" s="14" t="s">
        <v>632</v>
      </c>
      <c r="CU104" s="225" t="e">
        <f t="shared" ref="CU104:CU107" si="125">CT104*INDEX($DB$90:$DB$92,MATCH($CQ$85,Currency,0))/$DB$90</f>
        <v>#N/A</v>
      </c>
      <c r="CV104" s="23"/>
      <c r="CX104" s="7" t="s">
        <v>1206</v>
      </c>
      <c r="DF104" s="13"/>
      <c r="DJ104" s="62"/>
      <c r="DK104" s="62" t="s">
        <v>1340</v>
      </c>
      <c r="DL104" s="13" t="s">
        <v>1319</v>
      </c>
      <c r="DM104" s="13"/>
      <c r="DP104" s="13"/>
      <c r="DQ104" s="11" t="s">
        <v>1302</v>
      </c>
      <c r="DU104"/>
      <c r="DV104"/>
      <c r="EI104" s="19"/>
      <c r="EJ104" s="18"/>
      <c r="EK104" s="18"/>
      <c r="EL104" s="18"/>
      <c r="FA104" s="27"/>
      <c r="FB104" s="18"/>
      <c r="FC104" s="20"/>
      <c r="FD104" s="18"/>
    </row>
    <row r="105" spans="3:160" x14ac:dyDescent="0.3">
      <c r="AI105" s="24"/>
      <c r="AJ105" s="13"/>
      <c r="AK105" s="13"/>
      <c r="AT105" s="44" t="str">
        <f t="shared" si="119"/>
        <v>14_15F.L8.IOV</v>
      </c>
      <c r="AU105" s="18" t="s">
        <v>68</v>
      </c>
      <c r="AV105" s="18" t="s">
        <v>671</v>
      </c>
      <c r="AW105" s="20" t="s">
        <v>1065</v>
      </c>
      <c r="AX105" s="227">
        <v>1220115</v>
      </c>
      <c r="AY105" s="228">
        <v>121</v>
      </c>
      <c r="AZ105" s="225" t="e">
        <f t="shared" si="124"/>
        <v>#N/A</v>
      </c>
      <c r="BA105" s="91"/>
      <c r="CK105" s="160" t="str">
        <f t="shared" si="121"/>
        <v>..</v>
      </c>
      <c r="CL105" s="18"/>
      <c r="CM105" s="18"/>
      <c r="CN105" s="18"/>
      <c r="CO105" s="23"/>
      <c r="CP105" s="225"/>
      <c r="CQ105" s="225"/>
      <c r="CR105" s="23"/>
      <c r="CS105" s="14" t="s">
        <v>648</v>
      </c>
      <c r="CU105" s="225" t="e">
        <f t="shared" si="125"/>
        <v>#N/A</v>
      </c>
      <c r="CV105" s="23"/>
      <c r="CY105" s="25" t="s">
        <v>1</v>
      </c>
      <c r="CZ105" s="25" t="s">
        <v>305</v>
      </c>
      <c r="DA105" s="25" t="s">
        <v>266</v>
      </c>
      <c r="DB105" s="25" t="s">
        <v>1207</v>
      </c>
      <c r="DC105" s="25" t="s">
        <v>1208</v>
      </c>
      <c r="DD105" s="25" t="s">
        <v>1209</v>
      </c>
      <c r="DE105" s="245" t="s">
        <v>1210</v>
      </c>
      <c r="DF105" s="25" t="s">
        <v>1211</v>
      </c>
      <c r="DG105" s="25" t="s">
        <v>1212</v>
      </c>
      <c r="DH105" s="25" t="s">
        <v>1213</v>
      </c>
      <c r="DI105" s="25" t="s">
        <v>1223</v>
      </c>
      <c r="DJ105" s="64" t="s">
        <v>1320</v>
      </c>
      <c r="DK105" s="64" t="s">
        <v>1319</v>
      </c>
      <c r="DM105" s="13"/>
      <c r="DP105" s="13"/>
      <c r="DU105" t="s">
        <v>1214</v>
      </c>
      <c r="DV105"/>
      <c r="DW105" s="30"/>
      <c r="EI105" s="19"/>
      <c r="EJ105" s="18"/>
      <c r="EK105" s="18"/>
      <c r="EL105" s="18"/>
      <c r="FA105" s="27"/>
      <c r="FB105" s="18"/>
      <c r="FC105" s="20"/>
      <c r="FD105" s="18"/>
    </row>
    <row r="106" spans="3:160" x14ac:dyDescent="0.3">
      <c r="AT106" s="44" t="str">
        <f t="shared" si="119"/>
        <v>14_15T.L8.IOV</v>
      </c>
      <c r="AU106" s="18" t="s">
        <v>68</v>
      </c>
      <c r="AV106" s="18" t="s">
        <v>1004</v>
      </c>
      <c r="AW106" s="20" t="s">
        <v>1065</v>
      </c>
      <c r="AX106" s="227">
        <v>1220115</v>
      </c>
      <c r="AY106" s="228">
        <v>121</v>
      </c>
      <c r="AZ106" s="225" t="e">
        <f t="shared" si="124"/>
        <v>#N/A</v>
      </c>
      <c r="BA106" s="91"/>
      <c r="CK106" s="160" t="str">
        <f t="shared" si="121"/>
        <v>..</v>
      </c>
      <c r="CL106" s="18"/>
      <c r="CM106" s="18"/>
      <c r="CN106" s="18"/>
      <c r="CO106" s="23"/>
      <c r="CP106" s="225"/>
      <c r="CQ106" s="225"/>
      <c r="CR106" s="23"/>
      <c r="CS106" s="14" t="s">
        <v>662</v>
      </c>
      <c r="CU106" s="225" t="e">
        <f t="shared" si="125"/>
        <v>#N/A</v>
      </c>
      <c r="CV106" s="23"/>
      <c r="CY106" s="15">
        <v>1</v>
      </c>
      <c r="CZ106" s="15" t="s">
        <v>236</v>
      </c>
      <c r="DA106" s="15" t="s">
        <v>236</v>
      </c>
      <c r="DB106" s="15" t="s">
        <v>236</v>
      </c>
      <c r="DC106" s="15" t="s">
        <v>236</v>
      </c>
      <c r="DD106" s="15" t="s">
        <v>236</v>
      </c>
      <c r="DE106" s="15" t="s">
        <v>236</v>
      </c>
      <c r="DF106" s="15" t="s">
        <v>238</v>
      </c>
      <c r="DG106" s="15" t="s">
        <v>238</v>
      </c>
      <c r="DH106" s="15" t="s">
        <v>238</v>
      </c>
      <c r="DI106" s="15" t="s">
        <v>236</v>
      </c>
      <c r="DJ106" s="15" t="s">
        <v>238</v>
      </c>
      <c r="DK106" s="15" t="s">
        <v>238</v>
      </c>
      <c r="DL106" s="15"/>
      <c r="DP106" s="237" t="s">
        <v>1215</v>
      </c>
      <c r="DQ106" s="237" t="s">
        <v>1216</v>
      </c>
      <c r="DR106" s="237" t="s">
        <v>1217</v>
      </c>
      <c r="DS106" s="237" t="s">
        <v>1218</v>
      </c>
      <c r="DT106" s="237" t="s">
        <v>1219</v>
      </c>
      <c r="DU106" s="237" t="s">
        <v>1220</v>
      </c>
      <c r="DV106" s="237"/>
      <c r="DW106" s="237" t="s">
        <v>1221</v>
      </c>
      <c r="EI106" s="19"/>
      <c r="EJ106" s="18"/>
      <c r="EK106" s="18"/>
      <c r="EL106" s="18"/>
      <c r="FA106" s="27"/>
      <c r="FB106" s="18"/>
      <c r="FC106" s="20"/>
      <c r="FD106" s="18"/>
    </row>
    <row r="107" spans="3:160" x14ac:dyDescent="0.3">
      <c r="AT107" s="44" t="str">
        <f t="shared" si="119"/>
        <v>14_16F.L8.IOV</v>
      </c>
      <c r="AU107" s="18" t="s">
        <v>68</v>
      </c>
      <c r="AV107" s="18" t="s">
        <v>707</v>
      </c>
      <c r="AW107" s="20" t="s">
        <v>1065</v>
      </c>
      <c r="AX107" s="227">
        <v>1220115</v>
      </c>
      <c r="AY107" s="228">
        <v>243</v>
      </c>
      <c r="AZ107" s="225" t="e">
        <f t="shared" si="124"/>
        <v>#N/A</v>
      </c>
      <c r="BA107" s="91"/>
      <c r="CK107" s="160" t="str">
        <f t="shared" si="121"/>
        <v>..</v>
      </c>
      <c r="CL107" s="18"/>
      <c r="CM107" s="18"/>
      <c r="CN107" s="18"/>
      <c r="CO107" s="23"/>
      <c r="CP107" s="225"/>
      <c r="CQ107" s="225"/>
      <c r="CR107" s="23"/>
      <c r="CS107" s="14" t="s">
        <v>680</v>
      </c>
      <c r="CU107" s="225" t="e">
        <f t="shared" si="125"/>
        <v>#N/A</v>
      </c>
      <c r="CV107" s="23"/>
      <c r="CX107" s="13" t="s">
        <v>1222</v>
      </c>
      <c r="CY107" s="90" t="s">
        <v>1</v>
      </c>
      <c r="CZ107" s="90" t="s">
        <v>305</v>
      </c>
      <c r="DA107" s="90" t="s">
        <v>266</v>
      </c>
      <c r="DB107" s="90" t="s">
        <v>1207</v>
      </c>
      <c r="DC107" s="90" t="s">
        <v>1208</v>
      </c>
      <c r="DD107" s="90" t="s">
        <v>1209</v>
      </c>
      <c r="DE107" s="90" t="s">
        <v>1210</v>
      </c>
      <c r="DF107" s="246" t="s">
        <v>1297</v>
      </c>
      <c r="DG107" s="90">
        <v>2</v>
      </c>
      <c r="DH107" s="90">
        <v>3</v>
      </c>
      <c r="DI107" s="90" t="s">
        <v>1223</v>
      </c>
      <c r="DJ107" s="90" t="s">
        <v>1320</v>
      </c>
      <c r="DK107" s="90" t="s">
        <v>1319</v>
      </c>
      <c r="DL107" s="90"/>
      <c r="DM107" s="90"/>
      <c r="DN107" s="90" t="s">
        <v>1170</v>
      </c>
      <c r="DP107" s="7" t="s">
        <v>926</v>
      </c>
      <c r="DQ107" s="7"/>
      <c r="DR107" s="7"/>
      <c r="DS107" s="34"/>
      <c r="DT107" s="236"/>
      <c r="DU107" s="236"/>
      <c r="DV107" s="236"/>
      <c r="DW107" s="236"/>
      <c r="EI107" s="19"/>
      <c r="EJ107" s="18"/>
      <c r="EK107" s="18"/>
      <c r="EL107" s="18"/>
      <c r="FA107" s="27"/>
      <c r="FB107" s="18"/>
      <c r="FC107" s="20"/>
      <c r="FD107" s="18"/>
    </row>
    <row r="108" spans="3:160" x14ac:dyDescent="0.3">
      <c r="AT108" s="44" t="str">
        <f t="shared" si="119"/>
        <v>14_16T.L8.IOV</v>
      </c>
      <c r="AU108" s="18" t="s">
        <v>68</v>
      </c>
      <c r="AV108" s="18" t="s">
        <v>1020</v>
      </c>
      <c r="AW108" s="20" t="s">
        <v>1065</v>
      </c>
      <c r="AX108" s="227">
        <v>1220115</v>
      </c>
      <c r="AY108" s="228">
        <v>243</v>
      </c>
      <c r="AZ108" s="225" t="e">
        <f t="shared" si="124"/>
        <v>#N/A</v>
      </c>
      <c r="BA108" s="91"/>
      <c r="CK108" s="160" t="str">
        <f t="shared" si="121"/>
        <v>..</v>
      </c>
      <c r="CL108" s="18"/>
      <c r="CM108" s="18"/>
      <c r="CN108" s="18"/>
      <c r="CO108" s="23"/>
      <c r="CP108" s="225"/>
      <c r="CQ108" s="225"/>
      <c r="CR108" s="23"/>
      <c r="CS108" s="14" t="s">
        <v>698</v>
      </c>
      <c r="CU108" s="225"/>
      <c r="CV108" s="23"/>
      <c r="CW108" s="177" t="str">
        <f t="shared" ref="CW108:CW127" si="126">CONCATENATE(DO108," ",DN108)</f>
        <v>LB L8 45261</v>
      </c>
      <c r="CX108" s="13" t="s">
        <v>925</v>
      </c>
      <c r="CY108" s="43" t="e" cm="1">
        <f t="array" ref="CY108">INDEX($DT$100:$DT$1000, MATCH(CX108 &amp; "D" &amp; DN108,$DP$100:$DP$1000 &amp; $DQ$100:$DQ$1000 &amp; $DS$100:$DS$1000,0))</f>
        <v>#N/A</v>
      </c>
      <c r="CZ108" s="13" t="e" cm="1">
        <f t="array" ref="CZ108">INDEX($DU$100:$DU$1000, MATCH($CX108 &amp; CZ$106 &amp; CZ$107 &amp;$DN108, $DP$100:$DP$1000 &amp; $DQ$100:$DQ$1000 &amp; $DR$100:$DR$1000 &amp; $DS$101:$DS$1000,0))</f>
        <v>#N/A</v>
      </c>
      <c r="DA108" s="13" t="e" cm="1">
        <f t="array" ref="DA108">INDEX($DU$100:$DU$1000, MATCH($CX108 &amp; DA$106 &amp; DA$107 &amp;$DN108, $DP$100:$DP$1000 &amp; $DQ$100:$DQ$1000 &amp; $DR$100:$DR$1000 &amp; $DS$101:$DS$1000,0))</f>
        <v>#N/A</v>
      </c>
      <c r="DB108" s="13" t="e" cm="1">
        <f t="array" ref="DB108">INDEX($DU$100:$DU$1000, MATCH($CX108 &amp; DB$106 &amp; DB$107 &amp;$DN108, $DP$100:$DP$1000 &amp; $DQ$100:$DQ$1000 &amp; $DR$100:$DR$1000 &amp; $DS$101:$DS$1000,0))</f>
        <v>#N/A</v>
      </c>
      <c r="DC108" s="13" t="e" cm="1">
        <f t="array" ref="DC108">INDEX($DU$100:$DU$1000, MATCH($CX108 &amp; DC$106 &amp; DC$107 &amp;$DN108, $DP$100:$DP$1000 &amp; $DQ$100:$DQ$1000 &amp; $DR$100:$DR$1000 &amp; $DS$101:$DS$1000,0))</f>
        <v>#N/A</v>
      </c>
      <c r="DD108" s="13" t="e" cm="1">
        <f t="array" ref="DD108">INDEX($DU$100:$DU$1000, MATCH($CX108 &amp; DD$106 &amp; DD$107 &amp;$DN108, $DP$100:$DP$1000 &amp; $DQ$100:$DQ$1000 &amp; $DR$100:$DR$1000 &amp; $DS$101:$DS$1000,0))</f>
        <v>#N/A</v>
      </c>
      <c r="DE108" s="13" t="e" cm="1">
        <f t="array" ref="DE108">INDEX($DU$100:$DU$1000, MATCH($CX108 &amp; DE$106 &amp; DE$107 &amp;$DN108, $DP$100:$DP$1000 &amp; $DQ$100:$DQ$1000 &amp; $DR$100:$DR$1000 &amp; $DS$101:$DS$1000,0))</f>
        <v>#N/A</v>
      </c>
      <c r="DF108" s="13" t="e" cm="1">
        <f t="array" ref="DF108">INDEX($DU$100:$DU$1000, MATCH($CX108 &amp; DF$106 &amp; DF$107 &amp;$DN108, $DP$100:$DP$1000 &amp; $DQ$100:$DQ$1000 &amp; $DR$100:$DR$1000 &amp; $DS$101:$DS$1000,0))</f>
        <v>#N/A</v>
      </c>
      <c r="DG108" s="43" t="e" cm="1">
        <f t="array" ref="DG108">INDEX($DU$100:$DU$1000, MATCH($CX108 &amp; DG$106 &amp; DG$107 &amp;$DN108, $DP$100:$DP$1000 &amp; $DQ$100:$DQ$1000 &amp; $DR$100:$DR$1000 &amp; $DS$101:$DS$1000,0))</f>
        <v>#N/A</v>
      </c>
      <c r="DH108" s="43" t="e" cm="1">
        <f t="array" ref="DH108">INDEX($DU$100:$DU$1000, MATCH($CX108 &amp; DH$106 &amp; DH$107 &amp;$DN108, $DP$100:$DP$1000 &amp; $DQ$100:$DQ$1000 &amp; $DR$100:$DR$1000 &amp; $DS$101:$DS$1000,0))</f>
        <v>#N/A</v>
      </c>
      <c r="DI108" s="66" t="e" cm="1">
        <f t="array" ref="DI108">INDEX($DW$100:$DW$1000, MATCH(CX108 &amp; "D" &amp; DN108,$DP$100:$DP$1000 &amp; $DQ$100:$DQ$1000 &amp; $DS$100:$DS$1000,0))</f>
        <v>#N/A</v>
      </c>
      <c r="DJ108" s="66" t="e">
        <f t="shared" ref="DJ108:DJ127" si="127">ROUND( +$DF108*$DB$94*$DF$94*$DB$95,2)</f>
        <v>#N/A</v>
      </c>
      <c r="DK108" s="66" t="e">
        <f t="shared" ref="DK108:DK127" si="128">ROUND(+$DF108 * $DB$94 * $DF$94 * $DF$95 * $DB$99,2 )</f>
        <v>#N/A</v>
      </c>
      <c r="DN108" s="264">
        <f t="shared" ref="DN108:DN127" si="129">INDEX($DI$95:$DI$100,MATCH($CK$1,$DJ$95:$DJ$100,0))</f>
        <v>45261</v>
      </c>
      <c r="DO108" s="90" t="s">
        <v>1224</v>
      </c>
      <c r="DP108" s="7" t="s">
        <v>926</v>
      </c>
      <c r="DQ108" s="7"/>
      <c r="DR108" s="7"/>
      <c r="DS108" s="34"/>
      <c r="DT108" s="236"/>
      <c r="DU108" s="236"/>
      <c r="DV108" s="236"/>
      <c r="DW108" s="236"/>
      <c r="EI108" s="19"/>
      <c r="EJ108" s="18"/>
      <c r="EK108" s="18"/>
      <c r="EL108" s="20"/>
      <c r="FA108" s="27"/>
      <c r="FB108" s="18"/>
      <c r="FC108" s="20"/>
      <c r="FD108" s="18"/>
    </row>
    <row r="109" spans="3:160" x14ac:dyDescent="0.3">
      <c r="AT109" s="44" t="str">
        <f t="shared" si="119"/>
        <v>14_18B.L8.IOV</v>
      </c>
      <c r="AU109" s="18" t="s">
        <v>68</v>
      </c>
      <c r="AV109" s="18" t="s">
        <v>160</v>
      </c>
      <c r="AW109" s="20" t="s">
        <v>1065</v>
      </c>
      <c r="AX109" s="227">
        <v>1220115</v>
      </c>
      <c r="AY109" s="228">
        <v>186</v>
      </c>
      <c r="AZ109" s="225" t="e">
        <f t="shared" si="124"/>
        <v>#N/A</v>
      </c>
      <c r="BA109" s="91"/>
      <c r="CK109" s="160" t="str">
        <f t="shared" si="121"/>
        <v>..</v>
      </c>
      <c r="CL109" s="18"/>
      <c r="CM109" s="18"/>
      <c r="CN109" s="18"/>
      <c r="CO109" s="23"/>
      <c r="CP109" s="225"/>
      <c r="CQ109" s="225"/>
      <c r="CR109" s="23"/>
      <c r="CS109"/>
      <c r="CV109" s="23"/>
      <c r="CW109" s="177" t="str">
        <f t="shared" si="126"/>
        <v>LF L8 45261</v>
      </c>
      <c r="CX109" s="13" t="s">
        <v>952</v>
      </c>
      <c r="CY109" s="43" t="e" cm="1">
        <f t="array" ref="CY109">INDEX($DT$100:$DT$1000, MATCH(CX109 &amp; "D" &amp; DN109,$DP$100:$DP$1000 &amp; $DQ$100:$DQ$1000 &amp; $DS$100:$DS$1000,0))</f>
        <v>#N/A</v>
      </c>
      <c r="CZ109" s="13" t="e" cm="1">
        <f t="array" ref="CZ109">INDEX($DU$100:$DU$1000, MATCH($CX109 &amp; CZ$106 &amp; CZ$107 &amp;$DN109, $DP$100:$DP$1000 &amp; $DQ$100:$DQ$1000 &amp; $DR$100:$DR$1000 &amp; $DS$101:$DS$1000,0))</f>
        <v>#N/A</v>
      </c>
      <c r="DA109" s="13" t="e" cm="1">
        <f t="array" ref="DA109">INDEX($DU$100:$DU$1000, MATCH($CX109 &amp; DA$106 &amp; DA$107 &amp;$DN109, $DP$100:$DP$1000 &amp; $DQ$100:$DQ$1000 &amp; $DR$100:$DR$1000 &amp; $DS$101:$DS$1000,0))</f>
        <v>#N/A</v>
      </c>
      <c r="DB109" s="13" t="e" cm="1">
        <f t="array" ref="DB109">INDEX($DU$100:$DU$1000, MATCH($CX109 &amp; DB$106 &amp; DB$107 &amp;$DN109, $DP$100:$DP$1000 &amp; $DQ$100:$DQ$1000 &amp; $DR$100:$DR$1000 &amp; $DS$101:$DS$1000,0))</f>
        <v>#N/A</v>
      </c>
      <c r="DC109" s="13" t="e" cm="1">
        <f t="array" ref="DC109">INDEX($DU$100:$DU$1000, MATCH($CX109 &amp; DC$106 &amp; DC$107 &amp;$DN109, $DP$100:$DP$1000 &amp; $DQ$100:$DQ$1000 &amp; $DR$100:$DR$1000 &amp; $DS$101:$DS$1000,0))</f>
        <v>#N/A</v>
      </c>
      <c r="DD109" s="13" t="e" cm="1">
        <f t="array" ref="DD109">INDEX($DU$100:$DU$1000, MATCH($CX109 &amp; DD$106 &amp; DD$107 &amp;$DN109, $DP$100:$DP$1000 &amp; $DQ$100:$DQ$1000 &amp; $DR$100:$DR$1000 &amp; $DS$101:$DS$1000,0))</f>
        <v>#N/A</v>
      </c>
      <c r="DE109" s="13" t="e" cm="1">
        <f t="array" ref="DE109">INDEX($DU$100:$DU$1000, MATCH($CX109 &amp; DE$106 &amp; DE$107 &amp;$DN109, $DP$100:$DP$1000 &amp; $DQ$100:$DQ$1000 &amp; $DR$100:$DR$1000 &amp; $DS$101:$DS$1000,0))</f>
        <v>#N/A</v>
      </c>
      <c r="DF109" s="13" t="e" cm="1">
        <f t="array" ref="DF109">INDEX($DU$100:$DU$1000, MATCH($CX109 &amp; DF$106 &amp; DF$107 &amp;$DN109, $DP$100:$DP$1000 &amp; $DQ$100:$DQ$1000 &amp; $DR$100:$DR$1000 &amp; $DS$101:$DS$1000,0))</f>
        <v>#N/A</v>
      </c>
      <c r="DG109" s="43" t="e" cm="1">
        <f t="array" ref="DG109">INDEX($DU$100:$DU$1000, MATCH($CX109 &amp; DG$106 &amp; DG$107 &amp;$DN109, $DP$100:$DP$1000 &amp; $DQ$100:$DQ$1000 &amp; $DR$100:$DR$1000 &amp; $DS$101:$DS$1000,0))</f>
        <v>#N/A</v>
      </c>
      <c r="DH109" s="43" t="e" cm="1">
        <f t="array" ref="DH109">INDEX($DU$100:$DU$1000, MATCH($CX109 &amp; DH$106 &amp; DH$107 &amp;$DN109, $DP$100:$DP$1000 &amp; $DQ$100:$DQ$1000 &amp; $DR$100:$DR$1000 &amp; $DS$101:$DS$1000,0))</f>
        <v>#N/A</v>
      </c>
      <c r="DI109" s="66" t="e" cm="1">
        <f t="array" ref="DI109">INDEX($DW$100:$DW$1000, MATCH(CX109 &amp; "D" &amp; DN109,$DP$100:$DP$1000 &amp; $DQ$100:$DQ$1000 &amp; $DS$100:$DS$1000,0))</f>
        <v>#N/A</v>
      </c>
      <c r="DJ109" s="66" t="e">
        <f t="shared" si="127"/>
        <v>#N/A</v>
      </c>
      <c r="DK109" s="66" t="e">
        <f t="shared" si="128"/>
        <v>#N/A</v>
      </c>
      <c r="DN109" s="264">
        <f t="shared" si="129"/>
        <v>45261</v>
      </c>
      <c r="DO109" s="90" t="s">
        <v>1225</v>
      </c>
      <c r="DP109" s="7" t="s">
        <v>926</v>
      </c>
      <c r="DQ109" s="7"/>
      <c r="DR109" s="7"/>
      <c r="DS109" s="34"/>
      <c r="DT109" s="236"/>
      <c r="DU109" s="236"/>
      <c r="DV109" s="236"/>
      <c r="DW109" s="236"/>
      <c r="EI109" s="19"/>
      <c r="EJ109" s="18"/>
      <c r="EK109" s="18"/>
      <c r="EL109" s="18"/>
      <c r="FA109" s="27"/>
      <c r="FB109" s="18"/>
      <c r="FC109" s="20"/>
      <c r="FD109" s="18"/>
    </row>
    <row r="110" spans="3:160" x14ac:dyDescent="0.3">
      <c r="AT110" s="44" t="str">
        <f t="shared" si="119"/>
        <v>14_20B.L8.IOV</v>
      </c>
      <c r="AU110" s="18" t="s">
        <v>68</v>
      </c>
      <c r="AV110" s="18" t="s">
        <v>256</v>
      </c>
      <c r="AW110" s="20" t="s">
        <v>1065</v>
      </c>
      <c r="AX110" s="227">
        <v>1220115</v>
      </c>
      <c r="AY110" s="228">
        <v>189</v>
      </c>
      <c r="AZ110" s="225" t="e">
        <f t="shared" si="124"/>
        <v>#N/A</v>
      </c>
      <c r="BA110" s="91"/>
      <c r="CK110" s="160" t="str">
        <f t="shared" si="121"/>
        <v>..</v>
      </c>
      <c r="CL110" s="18"/>
      <c r="CM110" s="18"/>
      <c r="CN110" s="18"/>
      <c r="CO110" s="23"/>
      <c r="CP110" s="225"/>
      <c r="CQ110" s="225"/>
      <c r="CR110" s="23"/>
      <c r="CS110" s="30" t="s">
        <v>1226</v>
      </c>
      <c r="CV110" s="23"/>
      <c r="CW110" s="177" t="str">
        <f t="shared" si="126"/>
        <v>LT L8 45261</v>
      </c>
      <c r="CX110" s="13" t="s">
        <v>938</v>
      </c>
      <c r="CY110" s="43" t="e" cm="1">
        <f t="array" ref="CY110">INDEX($DT$100:$DT$1000, MATCH(CX110 &amp; "D" &amp; DN110,$DP$100:$DP$1000 &amp; $DQ$100:$DQ$1000 &amp; $DS$100:$DS$1000,0))</f>
        <v>#N/A</v>
      </c>
      <c r="CZ110" s="13" t="e" cm="1">
        <f t="array" ref="CZ110">INDEX($DU$100:$DU$1000, MATCH($CX110 &amp; CZ$106 &amp; CZ$107 &amp;$DN110, $DP$100:$DP$1000 &amp; $DQ$100:$DQ$1000 &amp; $DR$100:$DR$1000 &amp; $DS$101:$DS$1000,0))</f>
        <v>#N/A</v>
      </c>
      <c r="DA110" s="13" t="e" cm="1">
        <f t="array" ref="DA110">INDEX($DU$100:$DU$1000, MATCH($CX110 &amp; DA$106 &amp; DA$107 &amp;$DN110, $DP$100:$DP$1000 &amp; $DQ$100:$DQ$1000 &amp; $DR$100:$DR$1000 &amp; $DS$101:$DS$1000,0))</f>
        <v>#N/A</v>
      </c>
      <c r="DB110" s="13" t="e" cm="1">
        <f t="array" ref="DB110">INDEX($DU$100:$DU$1000, MATCH($CX110 &amp; DB$106 &amp; DB$107 &amp;$DN110, $DP$100:$DP$1000 &amp; $DQ$100:$DQ$1000 &amp; $DR$100:$DR$1000 &amp; $DS$101:$DS$1000,0))</f>
        <v>#N/A</v>
      </c>
      <c r="DC110" s="13" t="e" cm="1">
        <f t="array" ref="DC110">INDEX($DU$100:$DU$1000, MATCH($CX110 &amp; DC$106 &amp; DC$107 &amp;$DN110, $DP$100:$DP$1000 &amp; $DQ$100:$DQ$1000 &amp; $DR$100:$DR$1000 &amp; $DS$101:$DS$1000,0))</f>
        <v>#N/A</v>
      </c>
      <c r="DD110" s="13" t="e" cm="1">
        <f t="array" ref="DD110">INDEX($DU$100:$DU$1000, MATCH($CX110 &amp; DD$106 &amp; DD$107 &amp;$DN110, $DP$100:$DP$1000 &amp; $DQ$100:$DQ$1000 &amp; $DR$100:$DR$1000 &amp; $DS$101:$DS$1000,0))</f>
        <v>#N/A</v>
      </c>
      <c r="DE110" s="13" t="e" cm="1">
        <f t="array" ref="DE110">INDEX($DU$100:$DU$1000, MATCH($CX110 &amp; DE$106 &amp; DE$107 &amp;$DN110, $DP$100:$DP$1000 &amp; $DQ$100:$DQ$1000 &amp; $DR$100:$DR$1000 &amp; $DS$101:$DS$1000,0))</f>
        <v>#N/A</v>
      </c>
      <c r="DF110" s="13" t="e" cm="1">
        <f t="array" ref="DF110">INDEX($DU$100:$DU$1000, MATCH($CX110 &amp; DF$106 &amp; DF$107 &amp;$DN110, $DP$100:$DP$1000 &amp; $DQ$100:$DQ$1000 &amp; $DR$100:$DR$1000 &amp; $DS$101:$DS$1000,0))</f>
        <v>#N/A</v>
      </c>
      <c r="DG110" s="43" t="e" cm="1">
        <f t="array" ref="DG110">INDEX($DU$100:$DU$1000, MATCH($CX110 &amp; DG$106 &amp; DG$107 &amp;$DN110, $DP$100:$DP$1000 &amp; $DQ$100:$DQ$1000 &amp; $DR$100:$DR$1000 &amp; $DS$101:$DS$1000,0))</f>
        <v>#N/A</v>
      </c>
      <c r="DH110" s="43" t="e" cm="1">
        <f t="array" ref="DH110">INDEX($DU$100:$DU$1000, MATCH($CX110 &amp; DH$106 &amp; DH$107 &amp;$DN110, $DP$100:$DP$1000 &amp; $DQ$100:$DQ$1000 &amp; $DR$100:$DR$1000 &amp; $DS$101:$DS$1000,0))</f>
        <v>#N/A</v>
      </c>
      <c r="DI110" s="66" t="e" cm="1">
        <f t="array" ref="DI110">INDEX($DW$100:$DW$1000, MATCH(CX110 &amp; "D" &amp; DN110,$DP$100:$DP$1000 &amp; $DQ$100:$DQ$1000 &amp; $DS$100:$DS$1000,0))</f>
        <v>#N/A</v>
      </c>
      <c r="DJ110" s="66" t="e">
        <f t="shared" si="127"/>
        <v>#N/A</v>
      </c>
      <c r="DK110" s="66" t="e">
        <f t="shared" si="128"/>
        <v>#N/A</v>
      </c>
      <c r="DN110" s="264">
        <f t="shared" si="129"/>
        <v>45261</v>
      </c>
      <c r="DO110" s="90" t="s">
        <v>1227</v>
      </c>
      <c r="DP110" s="7" t="s">
        <v>926</v>
      </c>
      <c r="DQ110" s="7"/>
      <c r="DR110" s="7"/>
      <c r="DS110" s="34"/>
      <c r="DT110" s="236"/>
      <c r="DU110" s="236"/>
      <c r="DV110" s="236"/>
      <c r="DW110" s="236"/>
      <c r="EI110" s="19"/>
      <c r="EJ110" s="18"/>
      <c r="EK110" s="18"/>
      <c r="EL110" s="18"/>
      <c r="FA110" s="27"/>
      <c r="FB110" s="18"/>
      <c r="FC110" s="20"/>
      <c r="FD110" s="18"/>
    </row>
    <row r="111" spans="3:160" x14ac:dyDescent="0.3">
      <c r="AT111" s="44" t="str">
        <f t="shared" si="119"/>
        <v>14_22B.L8.IOV</v>
      </c>
      <c r="AU111" s="18" t="s">
        <v>68</v>
      </c>
      <c r="AV111" s="18" t="s">
        <v>353</v>
      </c>
      <c r="AW111" s="20" t="s">
        <v>1065</v>
      </c>
      <c r="AX111" s="227">
        <v>1220115</v>
      </c>
      <c r="AY111" s="228">
        <v>94</v>
      </c>
      <c r="AZ111" s="225" t="e">
        <f t="shared" si="124"/>
        <v>#N/A</v>
      </c>
      <c r="BA111" s="91"/>
      <c r="CK111" s="160" t="str">
        <f t="shared" si="121"/>
        <v>..</v>
      </c>
      <c r="CL111" s="18"/>
      <c r="CM111" s="18"/>
      <c r="CN111" s="18"/>
      <c r="CO111" s="23"/>
      <c r="CP111" s="225"/>
      <c r="CQ111" s="225"/>
      <c r="CR111" s="23"/>
      <c r="CS111" s="14" t="s">
        <v>749</v>
      </c>
      <c r="CU111" s="225" t="e">
        <f t="shared" ref="CU111:CU114" si="130">CT111*INDEX($DB$90:$DB$92,MATCH($CQ$85,Currency,0))/$DB$90</f>
        <v>#N/A</v>
      </c>
      <c r="CV111" s="23"/>
      <c r="CW111" s="177" t="str">
        <f t="shared" si="126"/>
        <v>LS L8 45261</v>
      </c>
      <c r="CX111" s="13" t="s">
        <v>966</v>
      </c>
      <c r="CY111" s="43" t="e" cm="1">
        <f t="array" ref="CY111">INDEX($DT$100:$DT$1000, MATCH(CX111 &amp; "D" &amp; DN111,$DP$100:$DP$1000 &amp; $DQ$100:$DQ$1000 &amp; $DS$100:$DS$1000,0))</f>
        <v>#N/A</v>
      </c>
      <c r="CZ111" s="13" t="e" cm="1">
        <f t="array" ref="CZ111">INDEX($DU$100:$DU$1000, MATCH($CX111 &amp; CZ$106 &amp; CZ$107 &amp;$DN111, $DP$100:$DP$1000 &amp; $DQ$100:$DQ$1000 &amp; $DR$100:$DR$1000 &amp; $DS$101:$DS$1000,0))</f>
        <v>#N/A</v>
      </c>
      <c r="DA111" s="13" t="e" cm="1">
        <f t="array" ref="DA111">INDEX($DU$100:$DU$1000, MATCH($CX111 &amp; DA$106 &amp; DA$107 &amp;$DN111, $DP$100:$DP$1000 &amp; $DQ$100:$DQ$1000 &amp; $DR$100:$DR$1000 &amp; $DS$101:$DS$1000,0))</f>
        <v>#N/A</v>
      </c>
      <c r="DB111" s="13" t="e" cm="1">
        <f t="array" ref="DB111">INDEX($DU$100:$DU$1000, MATCH($CX111 &amp; DB$106 &amp; DB$107 &amp;$DN111, $DP$100:$DP$1000 &amp; $DQ$100:$DQ$1000 &amp; $DR$100:$DR$1000 &amp; $DS$101:$DS$1000,0))</f>
        <v>#N/A</v>
      </c>
      <c r="DC111" s="13" t="e" cm="1">
        <f t="array" ref="DC111">INDEX($DU$100:$DU$1000, MATCH($CX111 &amp; DC$106 &amp; DC$107 &amp;$DN111, $DP$100:$DP$1000 &amp; $DQ$100:$DQ$1000 &amp; $DR$100:$DR$1000 &amp; $DS$101:$DS$1000,0))</f>
        <v>#N/A</v>
      </c>
      <c r="DD111" s="13" t="e" cm="1">
        <f t="array" ref="DD111">INDEX($DU$100:$DU$1000, MATCH($CX111 &amp; DD$106 &amp; DD$107 &amp;$DN111, $DP$100:$DP$1000 &amp; $DQ$100:$DQ$1000 &amp; $DR$100:$DR$1000 &amp; $DS$101:$DS$1000,0))</f>
        <v>#N/A</v>
      </c>
      <c r="DE111" s="13" t="e" cm="1">
        <f t="array" ref="DE111">INDEX($DU$100:$DU$1000, MATCH($CX111 &amp; DE$106 &amp; DE$107 &amp;$DN111, $DP$100:$DP$1000 &amp; $DQ$100:$DQ$1000 &amp; $DR$100:$DR$1000 &amp; $DS$101:$DS$1000,0))</f>
        <v>#N/A</v>
      </c>
      <c r="DF111" s="13" t="e" cm="1">
        <f t="array" ref="DF111">INDEX($DU$100:$DU$1000, MATCH($CX111 &amp; DF$106 &amp; DF$107 &amp;$DN111, $DP$100:$DP$1000 &amp; $DQ$100:$DQ$1000 &amp; $DR$100:$DR$1000 &amp; $DS$101:$DS$1000,0))</f>
        <v>#N/A</v>
      </c>
      <c r="DG111" s="43" t="e" cm="1">
        <f t="array" ref="DG111">INDEX($DU$100:$DU$1000, MATCH($CX111 &amp; DG$106 &amp; DG$107 &amp;$DN111, $DP$100:$DP$1000 &amp; $DQ$100:$DQ$1000 &amp; $DR$100:$DR$1000 &amp; $DS$101:$DS$1000,0))</f>
        <v>#N/A</v>
      </c>
      <c r="DH111" s="43" t="e" cm="1">
        <f t="array" ref="DH111">INDEX($DU$100:$DU$1000, MATCH($CX111 &amp; DH$106 &amp; DH$107 &amp;$DN111, $DP$100:$DP$1000 &amp; $DQ$100:$DQ$1000 &amp; $DR$100:$DR$1000 &amp; $DS$101:$DS$1000,0))</f>
        <v>#N/A</v>
      </c>
      <c r="DI111" s="66" t="e" cm="1">
        <f t="array" ref="DI111">INDEX($DW$100:$DW$1000, MATCH(CX111 &amp; "D" &amp; DN111,$DP$100:$DP$1000 &amp; $DQ$100:$DQ$1000 &amp; $DS$100:$DS$1000,0))</f>
        <v>#N/A</v>
      </c>
      <c r="DJ111" s="66" t="e">
        <f t="shared" si="127"/>
        <v>#N/A</v>
      </c>
      <c r="DK111" s="66" t="e">
        <f t="shared" si="128"/>
        <v>#N/A</v>
      </c>
      <c r="DN111" s="264">
        <f t="shared" si="129"/>
        <v>45261</v>
      </c>
      <c r="DO111" s="90" t="s">
        <v>1228</v>
      </c>
      <c r="DP111" s="7" t="s">
        <v>926</v>
      </c>
      <c r="DQ111" s="7"/>
      <c r="DR111" s="7"/>
      <c r="DS111" s="34"/>
      <c r="DT111" s="236"/>
      <c r="DU111" s="236"/>
      <c r="DV111" s="236"/>
      <c r="DW111" s="236"/>
      <c r="EI111" s="19"/>
      <c r="EJ111" s="18"/>
      <c r="EK111" s="18"/>
      <c r="EL111" s="18"/>
      <c r="FA111" s="27"/>
      <c r="FB111" s="18"/>
      <c r="FC111" s="20"/>
      <c r="FD111" s="18"/>
    </row>
    <row r="112" spans="3:160" x14ac:dyDescent="0.3">
      <c r="AT112" s="44" t="str">
        <f t="shared" si="119"/>
        <v>14_24B.L8.IOV</v>
      </c>
      <c r="AU112" s="18" t="s">
        <v>68</v>
      </c>
      <c r="AV112" s="18" t="s">
        <v>440</v>
      </c>
      <c r="AW112" s="20" t="s">
        <v>1065</v>
      </c>
      <c r="AX112" s="227">
        <v>1220115</v>
      </c>
      <c r="AY112" s="228">
        <v>94</v>
      </c>
      <c r="AZ112" s="225" t="e">
        <f t="shared" si="124"/>
        <v>#N/A</v>
      </c>
      <c r="BA112" s="91"/>
      <c r="CK112" s="160" t="str">
        <f t="shared" si="121"/>
        <v>..</v>
      </c>
      <c r="CL112" s="18"/>
      <c r="CM112" s="18"/>
      <c r="CN112" s="18"/>
      <c r="CO112" s="23"/>
      <c r="CP112" s="225"/>
      <c r="CQ112" s="225"/>
      <c r="CR112" s="23"/>
      <c r="CS112" s="14" t="s">
        <v>762</v>
      </c>
      <c r="CU112" s="225" t="e">
        <f t="shared" si="130"/>
        <v>#N/A</v>
      </c>
      <c r="CV112" s="23"/>
      <c r="CW112" s="177" t="str">
        <f t="shared" si="126"/>
        <v>LB LL 45261</v>
      </c>
      <c r="CX112" s="13" t="s">
        <v>926</v>
      </c>
      <c r="CY112" s="43" t="e" cm="1">
        <f t="array" ref="CY112">INDEX($DT$100:$DT$1000, MATCH(CX112 &amp; "D" &amp; DN112,$DP$100:$DP$1000 &amp; $DQ$100:$DQ$1000 &amp; $DS$100:$DS$1000,0))</f>
        <v>#N/A</v>
      </c>
      <c r="CZ112" s="13" t="e" cm="1">
        <f t="array" ref="CZ112">INDEX($DU$100:$DU$1000, MATCH($CX112 &amp; CZ$106 &amp; CZ$107 &amp;$DN112, $DP$100:$DP$1000 &amp; $DQ$100:$DQ$1000 &amp; $DR$100:$DR$1000 &amp; $DS$101:$DS$1000,0))</f>
        <v>#N/A</v>
      </c>
      <c r="DA112" s="13" t="e" cm="1">
        <f t="array" ref="DA112">INDEX($DU$100:$DU$1000, MATCH($CX112 &amp; DA$106 &amp; DA$107 &amp;$DN112, $DP$100:$DP$1000 &amp; $DQ$100:$DQ$1000 &amp; $DR$100:$DR$1000 &amp; $DS$101:$DS$1000,0))</f>
        <v>#N/A</v>
      </c>
      <c r="DB112" s="13" t="e" cm="1">
        <f t="array" ref="DB112">INDEX($DU$100:$DU$1000, MATCH($CX112 &amp; DB$106 &amp; DB$107 &amp;$DN112, $DP$100:$DP$1000 &amp; $DQ$100:$DQ$1000 &amp; $DR$100:$DR$1000 &amp; $DS$101:$DS$1000,0))</f>
        <v>#N/A</v>
      </c>
      <c r="DC112" s="13" t="e" cm="1">
        <f t="array" ref="DC112">INDEX($DU$100:$DU$1000, MATCH($CX112 &amp; DC$106 &amp; DC$107 &amp;$DN112, $DP$100:$DP$1000 &amp; $DQ$100:$DQ$1000 &amp; $DR$100:$DR$1000 &amp; $DS$101:$DS$1000,0))</f>
        <v>#N/A</v>
      </c>
      <c r="DD112" s="13" t="e" cm="1">
        <f t="array" ref="DD112">INDEX($DU$100:$DU$1000, MATCH($CX112 &amp; DD$106 &amp; DD$107 &amp;$DN112, $DP$100:$DP$1000 &amp; $DQ$100:$DQ$1000 &amp; $DR$100:$DR$1000 &amp; $DS$101:$DS$1000,0))</f>
        <v>#N/A</v>
      </c>
      <c r="DE112" s="13" t="e" cm="1">
        <f t="array" ref="DE112">INDEX($DU$100:$DU$1000, MATCH($CX112 &amp; DE$106 &amp; DE$107 &amp;$DN112, $DP$100:$DP$1000 &amp; $DQ$100:$DQ$1000 &amp; $DR$100:$DR$1000 &amp; $DS$101:$DS$1000,0))</f>
        <v>#N/A</v>
      </c>
      <c r="DF112" s="13" t="e" cm="1">
        <f t="array" ref="DF112">INDEX($DU$100:$DU$1000, MATCH($CX112 &amp; DF$106 &amp; DF$107 &amp;$DN112, $DP$100:$DP$1000 &amp; $DQ$100:$DQ$1000 &amp; $DR$100:$DR$1000 &amp; $DS$101:$DS$1000,0))</f>
        <v>#N/A</v>
      </c>
      <c r="DG112" s="43" t="e" cm="1">
        <f t="array" ref="DG112">INDEX($DU$100:$DU$1000, MATCH($CX112 &amp; DG$106 &amp; DG$107 &amp;$DN112, $DP$100:$DP$1000 &amp; $DQ$100:$DQ$1000 &amp; $DR$100:$DR$1000 &amp; $DS$101:$DS$1000,0))</f>
        <v>#N/A</v>
      </c>
      <c r="DH112" s="43" t="e" cm="1">
        <f t="array" ref="DH112">INDEX($DU$100:$DU$1000, MATCH($CX112 &amp; DH$106 &amp; DH$107 &amp;$DN112, $DP$100:$DP$1000 &amp; $DQ$100:$DQ$1000 &amp; $DR$100:$DR$1000 &amp; $DS$101:$DS$1000,0))</f>
        <v>#N/A</v>
      </c>
      <c r="DI112" s="66" t="e" cm="1">
        <f t="array" ref="DI112">INDEX($DW$100:$DW$1000, MATCH(CX112 &amp; "D" &amp; DN112,$DP$100:$DP$1000 &amp; $DQ$100:$DQ$1000 &amp; $DS$100:$DS$1000,0))</f>
        <v>#N/A</v>
      </c>
      <c r="DJ112" s="66" t="e">
        <f t="shared" si="127"/>
        <v>#N/A</v>
      </c>
      <c r="DK112" s="66" t="e">
        <f t="shared" si="128"/>
        <v>#N/A</v>
      </c>
      <c r="DN112" s="264">
        <f t="shared" si="129"/>
        <v>45261</v>
      </c>
      <c r="DO112" s="90" t="s">
        <v>1229</v>
      </c>
      <c r="DP112" s="7" t="s">
        <v>926</v>
      </c>
      <c r="DQ112" s="7"/>
      <c r="DR112" s="7"/>
      <c r="DS112" s="34"/>
      <c r="DT112" s="236"/>
      <c r="DU112" s="236"/>
      <c r="DV112" s="236"/>
      <c r="DW112" s="236"/>
      <c r="EI112" s="19"/>
      <c r="EJ112" s="18"/>
      <c r="EK112" s="18"/>
      <c r="EL112" s="18"/>
      <c r="FA112" s="27"/>
      <c r="FB112" s="18"/>
      <c r="FC112" s="20"/>
      <c r="FD112" s="18"/>
    </row>
    <row r="113" spans="32:160" x14ac:dyDescent="0.3">
      <c r="AT113" s="44" t="str">
        <f t="shared" si="119"/>
        <v>14_26B.L8.IOV</v>
      </c>
      <c r="AU113" s="18" t="s">
        <v>68</v>
      </c>
      <c r="AV113" s="18" t="s">
        <v>529</v>
      </c>
      <c r="AW113" s="20" t="s">
        <v>1065</v>
      </c>
      <c r="AX113" s="227">
        <v>1220115</v>
      </c>
      <c r="AY113" s="228">
        <v>94</v>
      </c>
      <c r="AZ113" s="225" t="e">
        <f t="shared" si="124"/>
        <v>#N/A</v>
      </c>
      <c r="BA113" s="91"/>
      <c r="CK113" s="160" t="str">
        <f t="shared" si="121"/>
        <v>..</v>
      </c>
      <c r="CL113" s="18"/>
      <c r="CM113" s="18"/>
      <c r="CN113" s="18"/>
      <c r="CO113" s="23"/>
      <c r="CP113" s="225"/>
      <c r="CQ113" s="225"/>
      <c r="CR113" s="23"/>
      <c r="CS113" s="14" t="s">
        <v>772</v>
      </c>
      <c r="CU113" s="225" t="e">
        <f t="shared" si="130"/>
        <v>#N/A</v>
      </c>
      <c r="CV113" s="23"/>
      <c r="CW113" s="177" t="str">
        <f t="shared" si="126"/>
        <v>LF LL 45261</v>
      </c>
      <c r="CX113" s="13" t="s">
        <v>953</v>
      </c>
      <c r="CY113" s="43" t="e" cm="1">
        <f t="array" ref="CY113">INDEX($DT$100:$DT$1000, MATCH(CX113 &amp; "D" &amp; DN113,$DP$100:$DP$1000 &amp; $DQ$100:$DQ$1000 &amp; $DS$100:$DS$1000,0))</f>
        <v>#N/A</v>
      </c>
      <c r="CZ113" s="13" t="e" cm="1">
        <f t="array" ref="CZ113">INDEX($DU$100:$DU$1000, MATCH($CX113 &amp; CZ$106 &amp; CZ$107 &amp;$DN113, $DP$100:$DP$1000 &amp; $DQ$100:$DQ$1000 &amp; $DR$100:$DR$1000 &amp; $DS$101:$DS$1000,0))</f>
        <v>#N/A</v>
      </c>
      <c r="DA113" s="13" t="e" cm="1">
        <f t="array" ref="DA113">INDEX($DU$100:$DU$1000, MATCH($CX113 &amp; DA$106 &amp; DA$107 &amp;$DN113, $DP$100:$DP$1000 &amp; $DQ$100:$DQ$1000 &amp; $DR$100:$DR$1000 &amp; $DS$101:$DS$1000,0))</f>
        <v>#N/A</v>
      </c>
      <c r="DB113" s="13" t="e" cm="1">
        <f t="array" ref="DB113">INDEX($DU$100:$DU$1000, MATCH($CX113 &amp; DB$106 &amp; DB$107 &amp;$DN113, $DP$100:$DP$1000 &amp; $DQ$100:$DQ$1000 &amp; $DR$100:$DR$1000 &amp; $DS$101:$DS$1000,0))</f>
        <v>#N/A</v>
      </c>
      <c r="DC113" s="13" t="e" cm="1">
        <f t="array" ref="DC113">INDEX($DU$100:$DU$1000, MATCH($CX113 &amp; DC$106 &amp; DC$107 &amp;$DN113, $DP$100:$DP$1000 &amp; $DQ$100:$DQ$1000 &amp; $DR$100:$DR$1000 &amp; $DS$101:$DS$1000,0))</f>
        <v>#N/A</v>
      </c>
      <c r="DD113" s="13" t="e" cm="1">
        <f t="array" ref="DD113">INDEX($DU$100:$DU$1000, MATCH($CX113 &amp; DD$106 &amp; DD$107 &amp;$DN113, $DP$100:$DP$1000 &amp; $DQ$100:$DQ$1000 &amp; $DR$100:$DR$1000 &amp; $DS$101:$DS$1000,0))</f>
        <v>#N/A</v>
      </c>
      <c r="DE113" s="13" t="e" cm="1">
        <f t="array" ref="DE113">INDEX($DU$100:$DU$1000, MATCH($CX113 &amp; DE$106 &amp; DE$107 &amp;$DN113, $DP$100:$DP$1000 &amp; $DQ$100:$DQ$1000 &amp; $DR$100:$DR$1000 &amp; $DS$101:$DS$1000,0))</f>
        <v>#N/A</v>
      </c>
      <c r="DF113" s="13" t="e" cm="1">
        <f t="array" ref="DF113">INDEX($DU$100:$DU$1000, MATCH($CX113 &amp; DF$106 &amp; DF$107 &amp;$DN113, $DP$100:$DP$1000 &amp; $DQ$100:$DQ$1000 &amp; $DR$100:$DR$1000 &amp; $DS$101:$DS$1000,0))</f>
        <v>#N/A</v>
      </c>
      <c r="DG113" s="43" t="e" cm="1">
        <f t="array" ref="DG113">INDEX($DU$100:$DU$1000, MATCH($CX113 &amp; DG$106 &amp; DG$107 &amp;$DN113, $DP$100:$DP$1000 &amp; $DQ$100:$DQ$1000 &amp; $DR$100:$DR$1000 &amp; $DS$101:$DS$1000,0))</f>
        <v>#N/A</v>
      </c>
      <c r="DH113" s="43" t="e" cm="1">
        <f t="array" ref="DH113">INDEX($DU$100:$DU$1000, MATCH($CX113 &amp; DH$106 &amp; DH$107 &amp;$DN113, $DP$100:$DP$1000 &amp; $DQ$100:$DQ$1000 &amp; $DR$100:$DR$1000 &amp; $DS$101:$DS$1000,0))</f>
        <v>#N/A</v>
      </c>
      <c r="DI113" s="66" t="e" cm="1">
        <f t="array" ref="DI113">INDEX($DW$100:$DW$1000, MATCH(CX113 &amp; "D" &amp; DN113,$DP$100:$DP$1000 &amp; $DQ$100:$DQ$1000 &amp; $DS$100:$DS$1000,0))</f>
        <v>#N/A</v>
      </c>
      <c r="DJ113" s="66" t="e">
        <f t="shared" si="127"/>
        <v>#N/A</v>
      </c>
      <c r="DK113" s="66" t="e">
        <f t="shared" si="128"/>
        <v>#N/A</v>
      </c>
      <c r="DN113" s="264">
        <f t="shared" si="129"/>
        <v>45261</v>
      </c>
      <c r="DO113" s="90" t="s">
        <v>1230</v>
      </c>
      <c r="DP113" s="7" t="s">
        <v>926</v>
      </c>
      <c r="DQ113" s="7"/>
      <c r="DR113" s="7"/>
      <c r="DS113" s="34"/>
      <c r="DT113" s="236"/>
      <c r="DU113" s="236"/>
      <c r="DV113" s="236"/>
      <c r="DW113" s="236"/>
      <c r="EI113" s="21"/>
      <c r="EJ113" s="18"/>
      <c r="EK113" s="18"/>
      <c r="EL113" s="23"/>
      <c r="FA113" s="27"/>
      <c r="FB113" s="18"/>
      <c r="FC113" s="20"/>
      <c r="FD113" s="18"/>
    </row>
    <row r="114" spans="32:160" x14ac:dyDescent="0.3">
      <c r="AT114" s="44" t="str">
        <f t="shared" si="119"/>
        <v>15_16F.L8.IOV</v>
      </c>
      <c r="AU114" s="18" t="s">
        <v>68</v>
      </c>
      <c r="AV114" s="18" t="s">
        <v>725</v>
      </c>
      <c r="AW114" s="20" t="s">
        <v>1065</v>
      </c>
      <c r="AX114" s="227">
        <v>1220115</v>
      </c>
      <c r="AY114" s="228">
        <v>243</v>
      </c>
      <c r="AZ114" s="225" t="e">
        <f t="shared" si="124"/>
        <v>#N/A</v>
      </c>
      <c r="BA114" s="91"/>
      <c r="CK114" s="160" t="str">
        <f t="shared" si="121"/>
        <v>..</v>
      </c>
      <c r="CL114" s="18"/>
      <c r="CM114" s="18"/>
      <c r="CN114" s="18"/>
      <c r="CO114" s="23"/>
      <c r="CP114" s="225"/>
      <c r="CQ114" s="225"/>
      <c r="CR114" s="23"/>
      <c r="CS114" s="14" t="s">
        <v>776</v>
      </c>
      <c r="CU114" s="225" t="e">
        <f t="shared" si="130"/>
        <v>#N/A</v>
      </c>
      <c r="CV114" s="23"/>
      <c r="CW114" s="177" t="str">
        <f t="shared" si="126"/>
        <v>LT LL 45261</v>
      </c>
      <c r="CX114" s="13" t="s">
        <v>939</v>
      </c>
      <c r="CY114" s="43" t="e" cm="1">
        <f t="array" ref="CY114">INDEX($DT$100:$DT$1000, MATCH(CX114 &amp; "D" &amp; DN114,$DP$100:$DP$1000 &amp; $DQ$100:$DQ$1000 &amp; $DS$100:$DS$1000,0))</f>
        <v>#N/A</v>
      </c>
      <c r="CZ114" s="13" t="e" cm="1">
        <f t="array" ref="CZ114">INDEX($DU$100:$DU$1000, MATCH($CX114 &amp; CZ$106 &amp; CZ$107 &amp;$DN114, $DP$100:$DP$1000 &amp; $DQ$100:$DQ$1000 &amp; $DR$100:$DR$1000 &amp; $DS$101:$DS$1000,0))</f>
        <v>#N/A</v>
      </c>
      <c r="DA114" s="13" t="e" cm="1">
        <f t="array" ref="DA114">INDEX($DU$100:$DU$1000, MATCH($CX114 &amp; DA$106 &amp; DA$107 &amp;$DN114, $DP$100:$DP$1000 &amp; $DQ$100:$DQ$1000 &amp; $DR$100:$DR$1000 &amp; $DS$101:$DS$1000,0))</f>
        <v>#N/A</v>
      </c>
      <c r="DB114" s="13" t="e" cm="1">
        <f t="array" ref="DB114">INDEX($DU$100:$DU$1000, MATCH($CX114 &amp; DB$106 &amp; DB$107 &amp;$DN114, $DP$100:$DP$1000 &amp; $DQ$100:$DQ$1000 &amp; $DR$100:$DR$1000 &amp; $DS$101:$DS$1000,0))</f>
        <v>#N/A</v>
      </c>
      <c r="DC114" s="13" t="e" cm="1">
        <f t="array" ref="DC114">INDEX($DU$100:$DU$1000, MATCH($CX114 &amp; DC$106 &amp; DC$107 &amp;$DN114, $DP$100:$DP$1000 &amp; $DQ$100:$DQ$1000 &amp; $DR$100:$DR$1000 &amp; $DS$101:$DS$1000,0))</f>
        <v>#N/A</v>
      </c>
      <c r="DD114" s="13" t="e" cm="1">
        <f t="array" ref="DD114">INDEX($DU$100:$DU$1000, MATCH($CX114 &amp; DD$106 &amp; DD$107 &amp;$DN114, $DP$100:$DP$1000 &amp; $DQ$100:$DQ$1000 &amp; $DR$100:$DR$1000 &amp; $DS$101:$DS$1000,0))</f>
        <v>#N/A</v>
      </c>
      <c r="DE114" s="13" t="e" cm="1">
        <f t="array" ref="DE114">INDEX($DU$100:$DU$1000, MATCH($CX114 &amp; DE$106 &amp; DE$107 &amp;$DN114, $DP$100:$DP$1000 &amp; $DQ$100:$DQ$1000 &amp; $DR$100:$DR$1000 &amp; $DS$101:$DS$1000,0))</f>
        <v>#N/A</v>
      </c>
      <c r="DF114" s="13" t="e" cm="1">
        <f t="array" ref="DF114">INDEX($DU$100:$DU$1000, MATCH($CX114 &amp; DF$106 &amp; DF$107 &amp;$DN114, $DP$100:$DP$1000 &amp; $DQ$100:$DQ$1000 &amp; $DR$100:$DR$1000 &amp; $DS$101:$DS$1000,0))</f>
        <v>#N/A</v>
      </c>
      <c r="DG114" s="43" t="e" cm="1">
        <f t="array" ref="DG114">INDEX($DU$100:$DU$1000, MATCH($CX114 &amp; DG$106 &amp; DG$107 &amp;$DN114, $DP$100:$DP$1000 &amp; $DQ$100:$DQ$1000 &amp; $DR$100:$DR$1000 &amp; $DS$101:$DS$1000,0))</f>
        <v>#N/A</v>
      </c>
      <c r="DH114" s="43" t="e" cm="1">
        <f t="array" ref="DH114">INDEX($DU$100:$DU$1000, MATCH($CX114 &amp; DH$106 &amp; DH$107 &amp;$DN114, $DP$100:$DP$1000 &amp; $DQ$100:$DQ$1000 &amp; $DR$100:$DR$1000 &amp; $DS$101:$DS$1000,0))</f>
        <v>#N/A</v>
      </c>
      <c r="DI114" s="66" t="e" cm="1">
        <f t="array" ref="DI114">INDEX($DW$100:$DW$1000, MATCH(CX114 &amp; "D" &amp; DN114,$DP$100:$DP$1000 &amp; $DQ$100:$DQ$1000 &amp; $DS$100:$DS$1000,0))</f>
        <v>#N/A</v>
      </c>
      <c r="DJ114" s="66" t="e">
        <f t="shared" si="127"/>
        <v>#N/A</v>
      </c>
      <c r="DK114" s="66" t="e">
        <f t="shared" si="128"/>
        <v>#N/A</v>
      </c>
      <c r="DN114" s="264">
        <f t="shared" si="129"/>
        <v>45261</v>
      </c>
      <c r="DO114" s="90" t="s">
        <v>1231</v>
      </c>
      <c r="DP114" s="7" t="s">
        <v>926</v>
      </c>
      <c r="DQ114" s="7"/>
      <c r="DR114" s="7"/>
      <c r="DS114" s="34"/>
      <c r="DT114" s="236"/>
      <c r="DU114" s="236"/>
      <c r="DV114" s="236"/>
      <c r="DW114" s="236"/>
      <c r="EI114" s="19"/>
      <c r="EJ114" s="18"/>
      <c r="EK114" s="18"/>
      <c r="EL114" s="19"/>
      <c r="FA114" s="27"/>
      <c r="FB114" s="18"/>
      <c r="FC114" s="20"/>
      <c r="FD114" s="18"/>
    </row>
    <row r="115" spans="32:160" x14ac:dyDescent="0.3">
      <c r="AT115" s="44" t="str">
        <f t="shared" si="119"/>
        <v>16_16F.L8.IOV</v>
      </c>
      <c r="AU115" s="18" t="s">
        <v>68</v>
      </c>
      <c r="AV115" s="18" t="s">
        <v>741</v>
      </c>
      <c r="AW115" s="20" t="s">
        <v>1065</v>
      </c>
      <c r="AX115" s="227">
        <v>1220115</v>
      </c>
      <c r="AY115" s="228">
        <v>243</v>
      </c>
      <c r="AZ115" s="225" t="e">
        <f t="shared" si="124"/>
        <v>#N/A</v>
      </c>
      <c r="BA115" s="91"/>
      <c r="CK115" s="160" t="str">
        <f t="shared" si="121"/>
        <v>..</v>
      </c>
      <c r="CL115" s="18"/>
      <c r="CM115" s="18"/>
      <c r="CN115" s="18"/>
      <c r="CO115" s="23"/>
      <c r="CP115" s="225"/>
      <c r="CQ115" s="225"/>
      <c r="CR115" s="23"/>
      <c r="CS115" s="161"/>
      <c r="CT115" s="23"/>
      <c r="CU115" s="23"/>
      <c r="CV115" s="23"/>
      <c r="CW115" s="177" t="str">
        <f t="shared" si="126"/>
        <v>LS LL 45261</v>
      </c>
      <c r="CX115" s="13" t="s">
        <v>967</v>
      </c>
      <c r="CY115" s="43" t="e" cm="1">
        <f t="array" ref="CY115">INDEX($DT$100:$DT$1000, MATCH(CX115 &amp; "D" &amp; DN115,$DP$100:$DP$1000 &amp; $DQ$100:$DQ$1000 &amp; $DS$100:$DS$1000,0))</f>
        <v>#N/A</v>
      </c>
      <c r="CZ115" s="13" t="e" cm="1">
        <f t="array" ref="CZ115">INDEX($DU$100:$DU$1000, MATCH($CX115 &amp; CZ$106 &amp; CZ$107 &amp;$DN115, $DP$100:$DP$1000 &amp; $DQ$100:$DQ$1000 &amp; $DR$100:$DR$1000 &amp; $DS$101:$DS$1000,0))</f>
        <v>#N/A</v>
      </c>
      <c r="DA115" s="13" t="e" cm="1">
        <f t="array" ref="DA115">INDEX($DU$100:$DU$1000, MATCH($CX115 &amp; DA$106 &amp; DA$107 &amp;$DN115, $DP$100:$DP$1000 &amp; $DQ$100:$DQ$1000 &amp; $DR$100:$DR$1000 &amp; $DS$101:$DS$1000,0))</f>
        <v>#N/A</v>
      </c>
      <c r="DB115" s="13" t="e" cm="1">
        <f t="array" ref="DB115">INDEX($DU$100:$DU$1000, MATCH($CX115 &amp; DB$106 &amp; DB$107 &amp;$DN115, $DP$100:$DP$1000 &amp; $DQ$100:$DQ$1000 &amp; $DR$100:$DR$1000 &amp; $DS$101:$DS$1000,0))</f>
        <v>#N/A</v>
      </c>
      <c r="DC115" s="13" t="e" cm="1">
        <f t="array" ref="DC115">INDEX($DU$100:$DU$1000, MATCH($CX115 &amp; DC$106 &amp; DC$107 &amp;$DN115, $DP$100:$DP$1000 &amp; $DQ$100:$DQ$1000 &amp; $DR$100:$DR$1000 &amp; $DS$101:$DS$1000,0))</f>
        <v>#N/A</v>
      </c>
      <c r="DD115" s="13" t="e" cm="1">
        <f t="array" ref="DD115">INDEX($DU$100:$DU$1000, MATCH($CX115 &amp; DD$106 &amp; DD$107 &amp;$DN115, $DP$100:$DP$1000 &amp; $DQ$100:$DQ$1000 &amp; $DR$100:$DR$1000 &amp; $DS$101:$DS$1000,0))</f>
        <v>#N/A</v>
      </c>
      <c r="DE115" s="13" t="e" cm="1">
        <f t="array" ref="DE115">INDEX($DU$100:$DU$1000, MATCH($CX115 &amp; DE$106 &amp; DE$107 &amp;$DN115, $DP$100:$DP$1000 &amp; $DQ$100:$DQ$1000 &amp; $DR$100:$DR$1000 &amp; $DS$101:$DS$1000,0))</f>
        <v>#N/A</v>
      </c>
      <c r="DF115" s="13" t="e" cm="1">
        <f t="array" ref="DF115">INDEX($DU$100:$DU$1000, MATCH($CX115 &amp; DF$106 &amp; DF$107 &amp;$DN115, $DP$100:$DP$1000 &amp; $DQ$100:$DQ$1000 &amp; $DR$100:$DR$1000 &amp; $DS$101:$DS$1000,0))</f>
        <v>#N/A</v>
      </c>
      <c r="DG115" s="43" t="e" cm="1">
        <f t="array" ref="DG115">INDEX($DU$100:$DU$1000, MATCH($CX115 &amp; DG$106 &amp; DG$107 &amp;$DN115, $DP$100:$DP$1000 &amp; $DQ$100:$DQ$1000 &amp; $DR$100:$DR$1000 &amp; $DS$101:$DS$1000,0))</f>
        <v>#N/A</v>
      </c>
      <c r="DH115" s="43" t="e" cm="1">
        <f t="array" ref="DH115">INDEX($DU$100:$DU$1000, MATCH($CX115 &amp; DH$106 &amp; DH$107 &amp;$DN115, $DP$100:$DP$1000 &amp; $DQ$100:$DQ$1000 &amp; $DR$100:$DR$1000 &amp; $DS$101:$DS$1000,0))</f>
        <v>#N/A</v>
      </c>
      <c r="DI115" s="66" t="e" cm="1">
        <f t="array" ref="DI115">INDEX($DW$100:$DW$1000, MATCH(CX115 &amp; "D" &amp; DN115,$DP$100:$DP$1000 &amp; $DQ$100:$DQ$1000 &amp; $DS$100:$DS$1000,0))</f>
        <v>#N/A</v>
      </c>
      <c r="DJ115" s="66" t="e">
        <f t="shared" si="127"/>
        <v>#N/A</v>
      </c>
      <c r="DK115" s="66" t="e">
        <f t="shared" si="128"/>
        <v>#N/A</v>
      </c>
      <c r="DN115" s="264">
        <f t="shared" si="129"/>
        <v>45261</v>
      </c>
      <c r="DO115" s="90" t="s">
        <v>1232</v>
      </c>
      <c r="DP115" s="7" t="s">
        <v>953</v>
      </c>
      <c r="DQ115" s="7"/>
      <c r="DR115" s="7"/>
      <c r="DS115" s="34"/>
      <c r="DT115" s="236"/>
      <c r="DU115" s="236"/>
      <c r="DV115" s="236"/>
      <c r="DW115" s="236"/>
      <c r="EI115" s="19"/>
      <c r="EJ115" s="18"/>
      <c r="EK115" s="18"/>
      <c r="EL115" s="18"/>
      <c r="FA115" s="27"/>
      <c r="FB115" s="18"/>
      <c r="FC115" s="20"/>
      <c r="FD115" s="18"/>
    </row>
    <row r="116" spans="32:160" x14ac:dyDescent="0.3">
      <c r="AT116" s="44" t="str">
        <f t="shared" si="119"/>
        <v>16_16T.L8.IOV</v>
      </c>
      <c r="AU116" s="18" t="s">
        <v>68</v>
      </c>
      <c r="AV116" s="18" t="s">
        <v>1036</v>
      </c>
      <c r="AW116" s="20" t="s">
        <v>1065</v>
      </c>
      <c r="AX116" s="227">
        <v>1220115</v>
      </c>
      <c r="AY116" s="228">
        <v>243</v>
      </c>
      <c r="AZ116" s="225" t="e">
        <f t="shared" si="124"/>
        <v>#N/A</v>
      </c>
      <c r="BA116" s="91"/>
      <c r="CK116" s="160" t="str">
        <f t="shared" si="121"/>
        <v>..</v>
      </c>
      <c r="CL116" s="18"/>
      <c r="CM116" s="18"/>
      <c r="CN116" s="18"/>
      <c r="CO116" s="23"/>
      <c r="CP116" s="225"/>
      <c r="CQ116" s="225"/>
      <c r="CR116" s="23"/>
      <c r="CS116" s="161"/>
      <c r="CT116" s="23"/>
      <c r="CU116" s="23"/>
      <c r="CV116" s="23"/>
      <c r="CW116" s="177" t="str">
        <f t="shared" si="126"/>
        <v>LB LX 45261</v>
      </c>
      <c r="CX116" s="13" t="s">
        <v>928</v>
      </c>
      <c r="CY116" s="43" t="e" cm="1">
        <f t="array" ref="CY116">INDEX($DT$100:$DT$1000, MATCH(CX116 &amp; "D" &amp; DN116,$DP$100:$DP$1000 &amp; $DQ$100:$DQ$1000 &amp; $DS$100:$DS$1000,0))</f>
        <v>#N/A</v>
      </c>
      <c r="CZ116" s="13" t="e" cm="1">
        <f t="array" ref="CZ116">INDEX($DU$100:$DU$1000, MATCH($CX116 &amp; CZ$106 &amp; CZ$107 &amp;$DN116, $DP$100:$DP$1000 &amp; $DQ$100:$DQ$1000 &amp; $DR$100:$DR$1000 &amp; $DS$101:$DS$1000,0))</f>
        <v>#N/A</v>
      </c>
      <c r="DA116" s="13" t="e" cm="1">
        <f t="array" ref="DA116">INDEX($DU$100:$DU$1000, MATCH($CX116 &amp; DA$106 &amp; DA$107 &amp;$DN116, $DP$100:$DP$1000 &amp; $DQ$100:$DQ$1000 &amp; $DR$100:$DR$1000 &amp; $DS$101:$DS$1000,0))</f>
        <v>#N/A</v>
      </c>
      <c r="DB116" s="13" t="e" cm="1">
        <f t="array" ref="DB116">INDEX($DU$100:$DU$1000, MATCH($CX116 &amp; DB$106 &amp; DB$107 &amp;$DN116, $DP$100:$DP$1000 &amp; $DQ$100:$DQ$1000 &amp; $DR$100:$DR$1000 &amp; $DS$101:$DS$1000,0))</f>
        <v>#N/A</v>
      </c>
      <c r="DC116" s="13" t="e" cm="1">
        <f t="array" ref="DC116">INDEX($DU$100:$DU$1000, MATCH($CX116 &amp; DC$106 &amp; DC$107 &amp;$DN116, $DP$100:$DP$1000 &amp; $DQ$100:$DQ$1000 &amp; $DR$100:$DR$1000 &amp; $DS$101:$DS$1000,0))</f>
        <v>#N/A</v>
      </c>
      <c r="DD116" s="13" t="e" cm="1">
        <f t="array" ref="DD116">INDEX($DU$100:$DU$1000, MATCH($CX116 &amp; DD$106 &amp; DD$107 &amp;$DN116, $DP$100:$DP$1000 &amp; $DQ$100:$DQ$1000 &amp; $DR$100:$DR$1000 &amp; $DS$101:$DS$1000,0))</f>
        <v>#N/A</v>
      </c>
      <c r="DE116" s="13" t="e" cm="1">
        <f t="array" ref="DE116">INDEX($DU$100:$DU$1000, MATCH($CX116 &amp; DE$106 &amp; DE$107 &amp;$DN116, $DP$100:$DP$1000 &amp; $DQ$100:$DQ$1000 &amp; $DR$100:$DR$1000 &amp; $DS$101:$DS$1000,0))</f>
        <v>#N/A</v>
      </c>
      <c r="DF116" s="13" t="e" cm="1">
        <f t="array" ref="DF116">INDEX($DU$100:$DU$1000, MATCH($CX116 &amp; DF$106 &amp; DF$107 &amp;$DN116, $DP$100:$DP$1000 &amp; $DQ$100:$DQ$1000 &amp; $DR$100:$DR$1000 &amp; $DS$101:$DS$1000,0))</f>
        <v>#N/A</v>
      </c>
      <c r="DG116" s="43" t="e" cm="1">
        <f t="array" ref="DG116">INDEX($DU$100:$DU$1000, MATCH($CX116 &amp; DG$106 &amp; DG$107 &amp;$DN116, $DP$100:$DP$1000 &amp; $DQ$100:$DQ$1000 &amp; $DR$100:$DR$1000 &amp; $DS$101:$DS$1000,0))</f>
        <v>#N/A</v>
      </c>
      <c r="DH116" s="43" t="e" cm="1">
        <f t="array" ref="DH116">INDEX($DU$100:$DU$1000, MATCH($CX116 &amp; DH$106 &amp; DH$107 &amp;$DN116, $DP$100:$DP$1000 &amp; $DQ$100:$DQ$1000 &amp; $DR$100:$DR$1000 &amp; $DS$101:$DS$1000,0))</f>
        <v>#N/A</v>
      </c>
      <c r="DI116" s="66" t="e" cm="1">
        <f t="array" ref="DI116">INDEX($DW$100:$DW$1000, MATCH(CX116 &amp; "D" &amp; DN116,$DP$100:$DP$1000 &amp; $DQ$100:$DQ$1000 &amp; $DS$100:$DS$1000,0))</f>
        <v>#N/A</v>
      </c>
      <c r="DJ116" s="66" t="e">
        <f t="shared" si="127"/>
        <v>#N/A</v>
      </c>
      <c r="DK116" s="66" t="e">
        <f t="shared" si="128"/>
        <v>#N/A</v>
      </c>
      <c r="DN116" s="264">
        <f t="shared" si="129"/>
        <v>45261</v>
      </c>
      <c r="DO116" s="90" t="s">
        <v>1233</v>
      </c>
      <c r="DP116" s="7" t="s">
        <v>953</v>
      </c>
      <c r="DQ116" s="7"/>
      <c r="DR116" s="7"/>
      <c r="DS116" s="34"/>
      <c r="DT116" s="236"/>
      <c r="DU116" s="236"/>
      <c r="DV116" s="236"/>
      <c r="DW116" s="236"/>
      <c r="EI116" s="19"/>
      <c r="EJ116" s="18"/>
      <c r="EK116" s="18"/>
      <c r="EL116" s="18"/>
      <c r="FA116" s="27"/>
      <c r="FB116" s="18"/>
      <c r="FC116" s="20"/>
      <c r="FD116" s="18"/>
    </row>
    <row r="117" spans="32:160" x14ac:dyDescent="0.3">
      <c r="AT117" s="44" t="str">
        <f t="shared" si="119"/>
        <v>16_18B.L8.IOV</v>
      </c>
      <c r="AU117" s="18" t="s">
        <v>68</v>
      </c>
      <c r="AV117" s="18" t="s">
        <v>187</v>
      </c>
      <c r="AW117" s="20" t="s">
        <v>1065</v>
      </c>
      <c r="AX117" s="227">
        <v>1220115</v>
      </c>
      <c r="AY117" s="228">
        <v>186</v>
      </c>
      <c r="AZ117" s="225" t="e">
        <f t="shared" si="124"/>
        <v>#N/A</v>
      </c>
      <c r="BA117" s="91"/>
      <c r="CK117" s="160" t="str">
        <f t="shared" si="121"/>
        <v>..</v>
      </c>
      <c r="CL117" s="18"/>
      <c r="CM117" s="18"/>
      <c r="CN117" s="18"/>
      <c r="CO117" s="23"/>
      <c r="CP117" s="225"/>
      <c r="CQ117" s="225"/>
      <c r="CR117" s="23"/>
      <c r="CS117" s="162" t="s">
        <v>28</v>
      </c>
      <c r="CT117" s="23"/>
      <c r="CU117" s="23"/>
      <c r="CV117" s="23"/>
      <c r="CW117" s="177" t="str">
        <f t="shared" si="126"/>
        <v>LF LX 45261</v>
      </c>
      <c r="CX117" s="13" t="s">
        <v>955</v>
      </c>
      <c r="CY117" s="43" t="e" cm="1">
        <f t="array" ref="CY117">INDEX($DT$100:$DT$1000, MATCH(CX117 &amp; "D" &amp; DN117,$DP$100:$DP$1000 &amp; $DQ$100:$DQ$1000 &amp; $DS$100:$DS$1000,0))</f>
        <v>#N/A</v>
      </c>
      <c r="CZ117" s="13" t="e" cm="1">
        <f t="array" ref="CZ117">INDEX($DU$100:$DU$1000, MATCH($CX117 &amp; CZ$106 &amp; CZ$107 &amp;$DN117, $DP$100:$DP$1000 &amp; $DQ$100:$DQ$1000 &amp; $DR$100:$DR$1000 &amp; $DS$101:$DS$1000,0))</f>
        <v>#N/A</v>
      </c>
      <c r="DA117" s="13" t="e" cm="1">
        <f t="array" ref="DA117">INDEX($DU$100:$DU$1000, MATCH($CX117 &amp; DA$106 &amp; DA$107 &amp;$DN117, $DP$100:$DP$1000 &amp; $DQ$100:$DQ$1000 &amp; $DR$100:$DR$1000 &amp; $DS$101:$DS$1000,0))</f>
        <v>#N/A</v>
      </c>
      <c r="DB117" s="13" t="e" cm="1">
        <f t="array" ref="DB117">INDEX($DU$100:$DU$1000, MATCH($CX117 &amp; DB$106 &amp; DB$107 &amp;$DN117, $DP$100:$DP$1000 &amp; $DQ$100:$DQ$1000 &amp; $DR$100:$DR$1000 &amp; $DS$101:$DS$1000,0))</f>
        <v>#N/A</v>
      </c>
      <c r="DC117" s="13" t="e" cm="1">
        <f t="array" ref="DC117">INDEX($DU$100:$DU$1000, MATCH($CX117 &amp; DC$106 &amp; DC$107 &amp;$DN117, $DP$100:$DP$1000 &amp; $DQ$100:$DQ$1000 &amp; $DR$100:$DR$1000 &amp; $DS$101:$DS$1000,0))</f>
        <v>#N/A</v>
      </c>
      <c r="DD117" s="13" t="e" cm="1">
        <f t="array" ref="DD117">INDEX($DU$100:$DU$1000, MATCH($CX117 &amp; DD$106 &amp; DD$107 &amp;$DN117, $DP$100:$DP$1000 &amp; $DQ$100:$DQ$1000 &amp; $DR$100:$DR$1000 &amp; $DS$101:$DS$1000,0))</f>
        <v>#N/A</v>
      </c>
      <c r="DE117" s="13" t="e" cm="1">
        <f t="array" ref="DE117">INDEX($DU$100:$DU$1000, MATCH($CX117 &amp; DE$106 &amp; DE$107 &amp;$DN117, $DP$100:$DP$1000 &amp; $DQ$100:$DQ$1000 &amp; $DR$100:$DR$1000 &amp; $DS$101:$DS$1000,0))</f>
        <v>#N/A</v>
      </c>
      <c r="DF117" s="13" t="e" cm="1">
        <f t="array" ref="DF117">INDEX($DU$100:$DU$1000, MATCH($CX117 &amp; DF$106 &amp; DF$107 &amp;$DN117, $DP$100:$DP$1000 &amp; $DQ$100:$DQ$1000 &amp; $DR$100:$DR$1000 &amp; $DS$101:$DS$1000,0))</f>
        <v>#N/A</v>
      </c>
      <c r="DG117" s="43" t="e" cm="1">
        <f t="array" ref="DG117">INDEX($DU$100:$DU$1000, MATCH($CX117 &amp; DG$106 &amp; DG$107 &amp;$DN117, $DP$100:$DP$1000 &amp; $DQ$100:$DQ$1000 &amp; $DR$100:$DR$1000 &amp; $DS$101:$DS$1000,0))</f>
        <v>#N/A</v>
      </c>
      <c r="DH117" s="43" t="e" cm="1">
        <f t="array" ref="DH117">INDEX($DU$100:$DU$1000, MATCH($CX117 &amp; DH$106 &amp; DH$107 &amp;$DN117, $DP$100:$DP$1000 &amp; $DQ$100:$DQ$1000 &amp; $DR$100:$DR$1000 &amp; $DS$101:$DS$1000,0))</f>
        <v>#N/A</v>
      </c>
      <c r="DI117" s="66" t="e" cm="1">
        <f t="array" ref="DI117">INDEX($DW$100:$DW$1000, MATCH(CX117 &amp; "D" &amp; DN117,$DP$100:$DP$1000 &amp; $DQ$100:$DQ$1000 &amp; $DS$100:$DS$1000,0))</f>
        <v>#N/A</v>
      </c>
      <c r="DJ117" s="66" t="e">
        <f t="shared" si="127"/>
        <v>#N/A</v>
      </c>
      <c r="DK117" s="66" t="e">
        <f t="shared" si="128"/>
        <v>#N/A</v>
      </c>
      <c r="DN117" s="264">
        <f t="shared" si="129"/>
        <v>45261</v>
      </c>
      <c r="DO117" s="90" t="s">
        <v>1234</v>
      </c>
      <c r="DP117" s="7" t="s">
        <v>953</v>
      </c>
      <c r="DQ117" s="7"/>
      <c r="DR117" s="7"/>
      <c r="DS117" s="34"/>
      <c r="DT117" s="236"/>
      <c r="DU117" s="236"/>
      <c r="DV117" s="236"/>
      <c r="DW117" s="236"/>
      <c r="EI117" s="19"/>
      <c r="EJ117" s="18"/>
      <c r="EK117" s="18"/>
      <c r="EL117" s="18"/>
      <c r="FA117" s="27"/>
      <c r="FB117" s="18"/>
      <c r="FC117" s="20"/>
      <c r="FD117" s="18"/>
    </row>
    <row r="118" spans="32:160" x14ac:dyDescent="0.3">
      <c r="AT118" s="44" t="str">
        <f t="shared" si="119"/>
        <v>16_18F.L8.IOV</v>
      </c>
      <c r="AU118" s="18" t="s">
        <v>68</v>
      </c>
      <c r="AV118" s="18" t="s">
        <v>753</v>
      </c>
      <c r="AW118" s="20" t="s">
        <v>1065</v>
      </c>
      <c r="AX118" s="227">
        <v>1220115</v>
      </c>
      <c r="AY118" s="228">
        <v>186</v>
      </c>
      <c r="AZ118" s="225" t="e">
        <f t="shared" si="124"/>
        <v>#N/A</v>
      </c>
      <c r="BA118" s="91"/>
      <c r="CK118" s="160" t="str">
        <f t="shared" si="121"/>
        <v>..</v>
      </c>
      <c r="CL118" s="18"/>
      <c r="CM118" s="18"/>
      <c r="CN118" s="18"/>
      <c r="CO118" s="23"/>
      <c r="CP118" s="225"/>
      <c r="CQ118" s="225"/>
      <c r="CR118" s="23"/>
      <c r="CS118" s="14" t="s">
        <v>1235</v>
      </c>
      <c r="CV118" s="23"/>
      <c r="CW118" s="177" t="str">
        <f t="shared" si="126"/>
        <v>LT LX 45261</v>
      </c>
      <c r="CX118" s="13" t="s">
        <v>941</v>
      </c>
      <c r="CY118" s="43" t="e" cm="1">
        <f t="array" ref="CY118">INDEX($DT$100:$DT$1000, MATCH(CX118 &amp; "D" &amp; DN118,$DP$100:$DP$1000 &amp; $DQ$100:$DQ$1000 &amp; $DS$100:$DS$1000,0))</f>
        <v>#N/A</v>
      </c>
      <c r="CZ118" s="13" t="e" cm="1">
        <f t="array" ref="CZ118">INDEX($DU$100:$DU$1000, MATCH($CX118 &amp; CZ$106 &amp; CZ$107 &amp;$DN118, $DP$100:$DP$1000 &amp; $DQ$100:$DQ$1000 &amp; $DR$100:$DR$1000 &amp; $DS$101:$DS$1000,0))</f>
        <v>#N/A</v>
      </c>
      <c r="DA118" s="13" t="e" cm="1">
        <f t="array" ref="DA118">INDEX($DU$100:$DU$1000, MATCH($CX118 &amp; DA$106 &amp; DA$107 &amp;$DN118, $DP$100:$DP$1000 &amp; $DQ$100:$DQ$1000 &amp; $DR$100:$DR$1000 &amp; $DS$101:$DS$1000,0))</f>
        <v>#N/A</v>
      </c>
      <c r="DB118" s="13" t="e" cm="1">
        <f t="array" ref="DB118">INDEX($DU$100:$DU$1000, MATCH($CX118 &amp; DB$106 &amp; DB$107 &amp;$DN118, $DP$100:$DP$1000 &amp; $DQ$100:$DQ$1000 &amp; $DR$100:$DR$1000 &amp; $DS$101:$DS$1000,0))</f>
        <v>#N/A</v>
      </c>
      <c r="DC118" s="13" t="e" cm="1">
        <f t="array" ref="DC118">INDEX($DU$100:$DU$1000, MATCH($CX118 &amp; DC$106 &amp; DC$107 &amp;$DN118, $DP$100:$DP$1000 &amp; $DQ$100:$DQ$1000 &amp; $DR$100:$DR$1000 &amp; $DS$101:$DS$1000,0))</f>
        <v>#N/A</v>
      </c>
      <c r="DD118" s="13" t="e" cm="1">
        <f t="array" ref="DD118">INDEX($DU$100:$DU$1000, MATCH($CX118 &amp; DD$106 &amp; DD$107 &amp;$DN118, $DP$100:$DP$1000 &amp; $DQ$100:$DQ$1000 &amp; $DR$100:$DR$1000 &amp; $DS$101:$DS$1000,0))</f>
        <v>#N/A</v>
      </c>
      <c r="DE118" s="13" t="e" cm="1">
        <f t="array" ref="DE118">INDEX($DU$100:$DU$1000, MATCH($CX118 &amp; DE$106 &amp; DE$107 &amp;$DN118, $DP$100:$DP$1000 &amp; $DQ$100:$DQ$1000 &amp; $DR$100:$DR$1000 &amp; $DS$101:$DS$1000,0))</f>
        <v>#N/A</v>
      </c>
      <c r="DF118" s="13" t="e" cm="1">
        <f t="array" ref="DF118">INDEX($DU$100:$DU$1000, MATCH($CX118 &amp; DF$106 &amp; DF$107 &amp;$DN118, $DP$100:$DP$1000 &amp; $DQ$100:$DQ$1000 &amp; $DR$100:$DR$1000 &amp; $DS$101:$DS$1000,0))</f>
        <v>#N/A</v>
      </c>
      <c r="DG118" s="43" t="e" cm="1">
        <f t="array" ref="DG118">INDEX($DU$100:$DU$1000, MATCH($CX118 &amp; DG$106 &amp; DG$107 &amp;$DN118, $DP$100:$DP$1000 &amp; $DQ$100:$DQ$1000 &amp; $DR$100:$DR$1000 &amp; $DS$101:$DS$1000,0))</f>
        <v>#N/A</v>
      </c>
      <c r="DH118" s="43" t="e" cm="1">
        <f t="array" ref="DH118">INDEX($DU$100:$DU$1000, MATCH($CX118 &amp; DH$106 &amp; DH$107 &amp;$DN118, $DP$100:$DP$1000 &amp; $DQ$100:$DQ$1000 &amp; $DR$100:$DR$1000 &amp; $DS$101:$DS$1000,0))</f>
        <v>#N/A</v>
      </c>
      <c r="DI118" s="66" t="e" cm="1">
        <f t="array" ref="DI118">INDEX($DW$100:$DW$1000, MATCH(CX118 &amp; "D" &amp; DN118,$DP$100:$DP$1000 &amp; $DQ$100:$DQ$1000 &amp; $DS$100:$DS$1000,0))</f>
        <v>#N/A</v>
      </c>
      <c r="DJ118" s="66" t="e">
        <f t="shared" si="127"/>
        <v>#N/A</v>
      </c>
      <c r="DK118" s="66" t="e">
        <f t="shared" si="128"/>
        <v>#N/A</v>
      </c>
      <c r="DN118" s="264">
        <f t="shared" si="129"/>
        <v>45261</v>
      </c>
      <c r="DO118" s="90" t="s">
        <v>1236</v>
      </c>
      <c r="DP118" s="7" t="s">
        <v>953</v>
      </c>
      <c r="DQ118" s="7"/>
      <c r="DR118" s="7"/>
      <c r="DS118" s="34"/>
      <c r="DT118" s="236"/>
      <c r="DU118" s="236"/>
      <c r="DV118" s="236"/>
      <c r="DW118" s="236"/>
      <c r="EI118" s="22"/>
      <c r="EJ118" s="23"/>
      <c r="EK118" s="23"/>
      <c r="EL118" s="18"/>
      <c r="FA118" s="27"/>
      <c r="FB118" s="18"/>
      <c r="FC118" s="20"/>
      <c r="FD118" s="18"/>
    </row>
    <row r="119" spans="32:160" x14ac:dyDescent="0.3">
      <c r="AT119" s="44" t="str">
        <f t="shared" si="119"/>
        <v>16_18T.L8.IOV</v>
      </c>
      <c r="AU119" s="18" t="s">
        <v>68</v>
      </c>
      <c r="AV119" s="18" t="s">
        <v>1237</v>
      </c>
      <c r="AW119" s="20" t="s">
        <v>1065</v>
      </c>
      <c r="AX119" s="227">
        <v>1220115</v>
      </c>
      <c r="AY119" s="228">
        <v>186</v>
      </c>
      <c r="AZ119" s="225" t="e">
        <f t="shared" si="124"/>
        <v>#N/A</v>
      </c>
      <c r="BA119" s="91"/>
      <c r="CK119" s="160" t="str">
        <f t="shared" si="121"/>
        <v>..</v>
      </c>
      <c r="CL119" s="18"/>
      <c r="CM119" s="18"/>
      <c r="CN119" s="18"/>
      <c r="CO119" s="23"/>
      <c r="CP119" s="225"/>
      <c r="CQ119" s="225"/>
      <c r="CR119" s="23"/>
      <c r="CS119" s="14" t="s">
        <v>141</v>
      </c>
      <c r="CU119" s="225" t="e">
        <f t="shared" ref="CU119:CU139" si="131">CT119*INDEX($DB$90:$DB$92,MATCH($CQ$85,Currency,0))/$DB$90</f>
        <v>#N/A</v>
      </c>
      <c r="CV119" s="23"/>
      <c r="CW119" s="177" t="str">
        <f t="shared" si="126"/>
        <v>LS LX 45261</v>
      </c>
      <c r="CX119" s="13" t="s">
        <v>969</v>
      </c>
      <c r="CY119" s="43" t="e" cm="1">
        <f t="array" ref="CY119">INDEX($DT$100:$DT$1000, MATCH(CX119 &amp; "D" &amp; DN119,$DP$100:$DP$1000 &amp; $DQ$100:$DQ$1000 &amp; $DS$100:$DS$1000,0))</f>
        <v>#N/A</v>
      </c>
      <c r="CZ119" s="13" t="e" cm="1">
        <f t="array" ref="CZ119">INDEX($DU$100:$DU$1000, MATCH($CX119 &amp; CZ$106 &amp; CZ$107 &amp;$DN119, $DP$100:$DP$1000 &amp; $DQ$100:$DQ$1000 &amp; $DR$100:$DR$1000 &amp; $DS$101:$DS$1000,0))</f>
        <v>#N/A</v>
      </c>
      <c r="DA119" s="13" t="e" cm="1">
        <f t="array" ref="DA119">INDEX($DU$100:$DU$1000, MATCH($CX119 &amp; DA$106 &amp; DA$107 &amp;$DN119, $DP$100:$DP$1000 &amp; $DQ$100:$DQ$1000 &amp; $DR$100:$DR$1000 &amp; $DS$101:$DS$1000,0))</f>
        <v>#N/A</v>
      </c>
      <c r="DB119" s="13" t="e" cm="1">
        <f t="array" ref="DB119">INDEX($DU$100:$DU$1000, MATCH($CX119 &amp; DB$106 &amp; DB$107 &amp;$DN119, $DP$100:$DP$1000 &amp; $DQ$100:$DQ$1000 &amp; $DR$100:$DR$1000 &amp; $DS$101:$DS$1000,0))</f>
        <v>#N/A</v>
      </c>
      <c r="DC119" s="13" t="e" cm="1">
        <f t="array" ref="DC119">INDEX($DU$100:$DU$1000, MATCH($CX119 &amp; DC$106 &amp; DC$107 &amp;$DN119, $DP$100:$DP$1000 &amp; $DQ$100:$DQ$1000 &amp; $DR$100:$DR$1000 &amp; $DS$101:$DS$1000,0))</f>
        <v>#N/A</v>
      </c>
      <c r="DD119" s="13" t="e" cm="1">
        <f t="array" ref="DD119">INDEX($DU$100:$DU$1000, MATCH($CX119 &amp; DD$106 &amp; DD$107 &amp;$DN119, $DP$100:$DP$1000 &amp; $DQ$100:$DQ$1000 &amp; $DR$100:$DR$1000 &amp; $DS$101:$DS$1000,0))</f>
        <v>#N/A</v>
      </c>
      <c r="DE119" s="13" t="e" cm="1">
        <f t="array" ref="DE119">INDEX($DU$100:$DU$1000, MATCH($CX119 &amp; DE$106 &amp; DE$107 &amp;$DN119, $DP$100:$DP$1000 &amp; $DQ$100:$DQ$1000 &amp; $DR$100:$DR$1000 &amp; $DS$101:$DS$1000,0))</f>
        <v>#N/A</v>
      </c>
      <c r="DF119" s="13" t="e" cm="1">
        <f t="array" ref="DF119">INDEX($DU$100:$DU$1000, MATCH($CX119 &amp; DF$106 &amp; DF$107 &amp;$DN119, $DP$100:$DP$1000 &amp; $DQ$100:$DQ$1000 &amp; $DR$100:$DR$1000 &amp; $DS$101:$DS$1000,0))</f>
        <v>#N/A</v>
      </c>
      <c r="DG119" s="43" t="e" cm="1">
        <f t="array" ref="DG119">INDEX($DU$100:$DU$1000, MATCH($CX119 &amp; DG$106 &amp; DG$107 &amp;$DN119, $DP$100:$DP$1000 &amp; $DQ$100:$DQ$1000 &amp; $DR$100:$DR$1000 &amp; $DS$101:$DS$1000,0))</f>
        <v>#N/A</v>
      </c>
      <c r="DH119" s="43" t="e" cm="1">
        <f t="array" ref="DH119">INDEX($DU$100:$DU$1000, MATCH($CX119 &amp; DH$106 &amp; DH$107 &amp;$DN119, $DP$100:$DP$1000 &amp; $DQ$100:$DQ$1000 &amp; $DR$100:$DR$1000 &amp; $DS$101:$DS$1000,0))</f>
        <v>#N/A</v>
      </c>
      <c r="DI119" s="66" t="e" cm="1">
        <f t="array" ref="DI119">INDEX($DW$100:$DW$1000, MATCH(CX119 &amp; "D" &amp; DN119,$DP$100:$DP$1000 &amp; $DQ$100:$DQ$1000 &amp; $DS$100:$DS$1000,0))</f>
        <v>#N/A</v>
      </c>
      <c r="DJ119" s="66" t="e">
        <f t="shared" si="127"/>
        <v>#N/A</v>
      </c>
      <c r="DK119" s="66" t="e">
        <f t="shared" si="128"/>
        <v>#N/A</v>
      </c>
      <c r="DN119" s="264">
        <f t="shared" si="129"/>
        <v>45261</v>
      </c>
      <c r="DO119" s="90" t="s">
        <v>1238</v>
      </c>
      <c r="DP119" s="7" t="s">
        <v>953</v>
      </c>
      <c r="DQ119" s="7"/>
      <c r="DR119" s="7"/>
      <c r="DS119" s="34"/>
      <c r="DT119" s="236"/>
      <c r="DU119" s="236"/>
      <c r="DV119" s="236"/>
      <c r="DW119" s="236"/>
      <c r="EI119" s="19"/>
      <c r="EJ119" s="18"/>
      <c r="EK119" s="18"/>
      <c r="EL119" s="18"/>
      <c r="FA119" s="27"/>
      <c r="FB119" s="18"/>
      <c r="FC119" s="20"/>
      <c r="FD119" s="18"/>
    </row>
    <row r="120" spans="32:160" x14ac:dyDescent="0.3">
      <c r="AT120" s="44" t="str">
        <f t="shared" si="119"/>
        <v>16_20B.L8.IOV</v>
      </c>
      <c r="AU120" s="18" t="s">
        <v>68</v>
      </c>
      <c r="AV120" s="18" t="s">
        <v>297</v>
      </c>
      <c r="AW120" s="20" t="s">
        <v>1065</v>
      </c>
      <c r="AX120" s="227">
        <v>1220115</v>
      </c>
      <c r="AY120" s="228">
        <v>189</v>
      </c>
      <c r="AZ120" s="225" t="e">
        <f t="shared" si="124"/>
        <v>#N/A</v>
      </c>
      <c r="BA120" s="91"/>
      <c r="CK120" s="160" t="str">
        <f t="shared" si="121"/>
        <v>..</v>
      </c>
      <c r="CL120" s="18"/>
      <c r="CM120" s="18"/>
      <c r="CN120" s="18"/>
      <c r="CO120" s="23"/>
      <c r="CP120" s="225"/>
      <c r="CQ120" s="225"/>
      <c r="CR120" s="23"/>
      <c r="CS120" s="14" t="s">
        <v>168</v>
      </c>
      <c r="CU120" s="225" t="e">
        <f t="shared" si="131"/>
        <v>#N/A</v>
      </c>
      <c r="CV120" s="23"/>
      <c r="CW120" s="177" t="str">
        <f t="shared" si="126"/>
        <v>LB LM 45261</v>
      </c>
      <c r="CX120" s="13" t="s">
        <v>927</v>
      </c>
      <c r="CY120" s="43" t="e" cm="1">
        <f t="array" ref="CY120">INDEX($DT$100:$DT$1000, MATCH(CX120 &amp; "D" &amp; DN120,$DP$100:$DP$1000 &amp; $DQ$100:$DQ$1000 &amp; $DS$100:$DS$1000,0))</f>
        <v>#N/A</v>
      </c>
      <c r="CZ120" s="13" t="e" cm="1">
        <f t="array" ref="CZ120">INDEX($DU$100:$DU$1000, MATCH($CX120 &amp; CZ$106 &amp; CZ$107 &amp;$DN120, $DP$100:$DP$1000 &amp; $DQ$100:$DQ$1000 &amp; $DR$100:$DR$1000 &amp; $DS$101:$DS$1000,0))</f>
        <v>#N/A</v>
      </c>
      <c r="DA120" s="13" t="e" cm="1">
        <f t="array" ref="DA120">INDEX($DU$100:$DU$1000, MATCH($CX120 &amp; DA$106 &amp; DA$107 &amp;$DN120, $DP$100:$DP$1000 &amp; $DQ$100:$DQ$1000 &amp; $DR$100:$DR$1000 &amp; $DS$101:$DS$1000,0))</f>
        <v>#N/A</v>
      </c>
      <c r="DB120" s="13" t="e" cm="1">
        <f t="array" ref="DB120">INDEX($DU$100:$DU$1000, MATCH($CX120 &amp; DB$106 &amp; DB$107 &amp;$DN120, $DP$100:$DP$1000 &amp; $DQ$100:$DQ$1000 &amp; $DR$100:$DR$1000 &amp; $DS$101:$DS$1000,0))</f>
        <v>#N/A</v>
      </c>
      <c r="DC120" s="13" t="e" cm="1">
        <f t="array" ref="DC120">INDEX($DU$100:$DU$1000, MATCH($CX120 &amp; DC$106 &amp; DC$107 &amp;$DN120, $DP$100:$DP$1000 &amp; $DQ$100:$DQ$1000 &amp; $DR$100:$DR$1000 &amp; $DS$101:$DS$1000,0))</f>
        <v>#N/A</v>
      </c>
      <c r="DD120" s="13" t="e" cm="1">
        <f t="array" ref="DD120">INDEX($DU$100:$DU$1000, MATCH($CX120 &amp; DD$106 &amp; DD$107 &amp;$DN120, $DP$100:$DP$1000 &amp; $DQ$100:$DQ$1000 &amp; $DR$100:$DR$1000 &amp; $DS$101:$DS$1000,0))</f>
        <v>#N/A</v>
      </c>
      <c r="DE120" s="13" t="e" cm="1">
        <f t="array" ref="DE120">INDEX($DU$100:$DU$1000, MATCH($CX120 &amp; DE$106 &amp; DE$107 &amp;$DN120, $DP$100:$DP$1000 &amp; $DQ$100:$DQ$1000 &amp; $DR$100:$DR$1000 &amp; $DS$101:$DS$1000,0))</f>
        <v>#N/A</v>
      </c>
      <c r="DF120" s="13" t="e" cm="1">
        <f t="array" ref="DF120">INDEX($DU$100:$DU$1000, MATCH($CX120 &amp; DF$106 &amp; DF$107 &amp;$DN120, $DP$100:$DP$1000 &amp; $DQ$100:$DQ$1000 &amp; $DR$100:$DR$1000 &amp; $DS$101:$DS$1000,0))</f>
        <v>#N/A</v>
      </c>
      <c r="DG120" s="43" t="e" cm="1">
        <f t="array" ref="DG120">INDEX($DU$100:$DU$1000, MATCH($CX120 &amp; DG$106 &amp; DG$107 &amp;$DN120, $DP$100:$DP$1000 &amp; $DQ$100:$DQ$1000 &amp; $DR$100:$DR$1000 &amp; $DS$101:$DS$1000,0))</f>
        <v>#N/A</v>
      </c>
      <c r="DH120" s="43" t="e" cm="1">
        <f t="array" ref="DH120">INDEX($DU$100:$DU$1000, MATCH($CX120 &amp; DH$106 &amp; DH$107 &amp;$DN120, $DP$100:$DP$1000 &amp; $DQ$100:$DQ$1000 &amp; $DR$100:$DR$1000 &amp; $DS$101:$DS$1000,0))</f>
        <v>#N/A</v>
      </c>
      <c r="DI120" s="66" t="e" cm="1">
        <f t="array" ref="DI120">INDEX($DW$100:$DW$1000, MATCH(CX120 &amp; "D" &amp; DN120,$DP$100:$DP$1000 &amp; $DQ$100:$DQ$1000 &amp; $DS$100:$DS$1000,0))</f>
        <v>#N/A</v>
      </c>
      <c r="DJ120" s="66" t="e">
        <f t="shared" si="127"/>
        <v>#N/A</v>
      </c>
      <c r="DK120" s="66" t="e">
        <f t="shared" si="128"/>
        <v>#N/A</v>
      </c>
      <c r="DN120" s="264">
        <f t="shared" si="129"/>
        <v>45261</v>
      </c>
      <c r="DO120" s="90" t="s">
        <v>1239</v>
      </c>
      <c r="DP120" s="7" t="s">
        <v>953</v>
      </c>
      <c r="DQ120" s="7"/>
      <c r="DR120" s="7"/>
      <c r="DS120" s="34"/>
      <c r="DT120" s="236"/>
      <c r="DU120" s="236"/>
      <c r="DV120" s="236"/>
      <c r="DW120" s="236"/>
      <c r="EI120" s="19"/>
      <c r="EJ120" s="18"/>
      <c r="EK120" s="18"/>
      <c r="EL120" s="18"/>
      <c r="FA120" s="27"/>
      <c r="FB120" s="18"/>
      <c r="FC120" s="20"/>
      <c r="FD120" s="18"/>
    </row>
    <row r="121" spans="32:160" x14ac:dyDescent="0.3">
      <c r="AT121" s="44" t="str">
        <f t="shared" si="119"/>
        <v>16_22B.L8.IOV</v>
      </c>
      <c r="AU121" s="18" t="s">
        <v>68</v>
      </c>
      <c r="AV121" s="18" t="s">
        <v>373</v>
      </c>
      <c r="AW121" s="20" t="s">
        <v>1065</v>
      </c>
      <c r="AX121" s="227">
        <v>1220115</v>
      </c>
      <c r="AY121" s="228">
        <v>94</v>
      </c>
      <c r="AZ121" s="225" t="e">
        <f t="shared" si="124"/>
        <v>#N/A</v>
      </c>
      <c r="BA121" s="91"/>
      <c r="CK121" s="160" t="str">
        <f t="shared" si="121"/>
        <v>..</v>
      </c>
      <c r="CL121" s="18"/>
      <c r="CM121" s="18"/>
      <c r="CN121" s="18"/>
      <c r="CO121" s="23"/>
      <c r="CP121" s="225"/>
      <c r="CQ121" s="225"/>
      <c r="CR121" s="23"/>
      <c r="CS121" s="14" t="s">
        <v>227</v>
      </c>
      <c r="CU121" s="225" t="e">
        <f t="shared" si="131"/>
        <v>#N/A</v>
      </c>
      <c r="CV121" s="23"/>
      <c r="CW121" s="177" t="str">
        <f t="shared" si="126"/>
        <v>LF LM 45261</v>
      </c>
      <c r="CX121" s="13" t="s">
        <v>954</v>
      </c>
      <c r="CY121" s="43" t="e" cm="1">
        <f t="array" ref="CY121">INDEX($DT$100:$DT$1000, MATCH(CX121 &amp; "D" &amp; DN121,$DP$100:$DP$1000 &amp; $DQ$100:$DQ$1000 &amp; $DS$100:$DS$1000,0))</f>
        <v>#N/A</v>
      </c>
      <c r="CZ121" s="13" t="e" cm="1">
        <f t="array" ref="CZ121">INDEX($DU$100:$DU$1000, MATCH($CX121 &amp; CZ$106 &amp; CZ$107 &amp;$DN121, $DP$100:$DP$1000 &amp; $DQ$100:$DQ$1000 &amp; $DR$100:$DR$1000 &amp; $DS$101:$DS$1000,0))</f>
        <v>#N/A</v>
      </c>
      <c r="DA121" s="13" t="e" cm="1">
        <f t="array" ref="DA121">INDEX($DU$100:$DU$1000, MATCH($CX121 &amp; DA$106 &amp; DA$107 &amp;$DN121, $DP$100:$DP$1000 &amp; $DQ$100:$DQ$1000 &amp; $DR$100:$DR$1000 &amp; $DS$101:$DS$1000,0))</f>
        <v>#N/A</v>
      </c>
      <c r="DB121" s="13" t="e" cm="1">
        <f t="array" ref="DB121">INDEX($DU$100:$DU$1000, MATCH($CX121 &amp; DB$106 &amp; DB$107 &amp;$DN121, $DP$100:$DP$1000 &amp; $DQ$100:$DQ$1000 &amp; $DR$100:$DR$1000 &amp; $DS$101:$DS$1000,0))</f>
        <v>#N/A</v>
      </c>
      <c r="DC121" s="13" t="e" cm="1">
        <f t="array" ref="DC121">INDEX($DU$100:$DU$1000, MATCH($CX121 &amp; DC$106 &amp; DC$107 &amp;$DN121, $DP$100:$DP$1000 &amp; $DQ$100:$DQ$1000 &amp; $DR$100:$DR$1000 &amp; $DS$101:$DS$1000,0))</f>
        <v>#N/A</v>
      </c>
      <c r="DD121" s="13" t="e" cm="1">
        <f t="array" ref="DD121">INDEX($DU$100:$DU$1000, MATCH($CX121 &amp; DD$106 &amp; DD$107 &amp;$DN121, $DP$100:$DP$1000 &amp; $DQ$100:$DQ$1000 &amp; $DR$100:$DR$1000 &amp; $DS$101:$DS$1000,0))</f>
        <v>#N/A</v>
      </c>
      <c r="DE121" s="13" t="e" cm="1">
        <f t="array" ref="DE121">INDEX($DU$100:$DU$1000, MATCH($CX121 &amp; DE$106 &amp; DE$107 &amp;$DN121, $DP$100:$DP$1000 &amp; $DQ$100:$DQ$1000 &amp; $DR$100:$DR$1000 &amp; $DS$101:$DS$1000,0))</f>
        <v>#N/A</v>
      </c>
      <c r="DF121" s="13" t="e" cm="1">
        <f t="array" ref="DF121">INDEX($DU$100:$DU$1000, MATCH($CX121 &amp; DF$106 &amp; DF$107 &amp;$DN121, $DP$100:$DP$1000 &amp; $DQ$100:$DQ$1000 &amp; $DR$100:$DR$1000 &amp; $DS$101:$DS$1000,0))</f>
        <v>#N/A</v>
      </c>
      <c r="DG121" s="43" t="e" cm="1">
        <f t="array" ref="DG121">INDEX($DU$100:$DU$1000, MATCH($CX121 &amp; DG$106 &amp; DG$107 &amp;$DN121, $DP$100:$DP$1000 &amp; $DQ$100:$DQ$1000 &amp; $DR$100:$DR$1000 &amp; $DS$101:$DS$1000,0))</f>
        <v>#N/A</v>
      </c>
      <c r="DH121" s="43" t="e" cm="1">
        <f t="array" ref="DH121">INDEX($DU$100:$DU$1000, MATCH($CX121 &amp; DH$106 &amp; DH$107 &amp;$DN121, $DP$100:$DP$1000 &amp; $DQ$100:$DQ$1000 &amp; $DR$100:$DR$1000 &amp; $DS$101:$DS$1000,0))</f>
        <v>#N/A</v>
      </c>
      <c r="DI121" s="66" t="e" cm="1">
        <f t="array" ref="DI121">INDEX($DW$100:$DW$1000, MATCH(CX121 &amp; "D" &amp; DN121,$DP$100:$DP$1000 &amp; $DQ$100:$DQ$1000 &amp; $DS$100:$DS$1000,0))</f>
        <v>#N/A</v>
      </c>
      <c r="DJ121" s="66" t="e">
        <f t="shared" si="127"/>
        <v>#N/A</v>
      </c>
      <c r="DK121" s="66" t="e">
        <f t="shared" si="128"/>
        <v>#N/A</v>
      </c>
      <c r="DN121" s="264">
        <f t="shared" si="129"/>
        <v>45261</v>
      </c>
      <c r="DO121" s="90" t="s">
        <v>1240</v>
      </c>
      <c r="DP121" s="7" t="s">
        <v>953</v>
      </c>
      <c r="DQ121" s="7"/>
      <c r="DR121" s="7"/>
      <c r="DS121" s="34"/>
      <c r="DT121" s="236"/>
      <c r="DU121" s="236"/>
      <c r="DV121" s="236"/>
      <c r="DW121" s="236"/>
      <c r="EI121" s="19"/>
      <c r="EJ121" s="18"/>
      <c r="EK121" s="18"/>
      <c r="EL121" s="18"/>
      <c r="FA121" s="27"/>
      <c r="FB121" s="18"/>
      <c r="FC121" s="20"/>
      <c r="FD121" s="18"/>
    </row>
    <row r="122" spans="32:160" x14ac:dyDescent="0.3">
      <c r="AT122" s="44" t="str">
        <f t="shared" si="119"/>
        <v>16_24B.L8.IOV</v>
      </c>
      <c r="AU122" s="18" t="s">
        <v>68</v>
      </c>
      <c r="AV122" s="18" t="s">
        <v>457</v>
      </c>
      <c r="AW122" s="20" t="s">
        <v>1065</v>
      </c>
      <c r="AX122" s="227">
        <v>1220115</v>
      </c>
      <c r="AY122" s="228">
        <v>94</v>
      </c>
      <c r="AZ122" s="225" t="e">
        <f t="shared" si="124"/>
        <v>#N/A</v>
      </c>
      <c r="BA122" s="91"/>
      <c r="CK122" s="160" t="str">
        <f t="shared" si="121"/>
        <v>..</v>
      </c>
      <c r="CL122" s="18"/>
      <c r="CM122" s="18"/>
      <c r="CN122" s="18"/>
      <c r="CO122" s="23"/>
      <c r="CP122" s="225"/>
      <c r="CQ122" s="225"/>
      <c r="CR122" s="23"/>
      <c r="CS122" s="14" t="s">
        <v>264</v>
      </c>
      <c r="CU122" s="225" t="e">
        <f t="shared" si="131"/>
        <v>#N/A</v>
      </c>
      <c r="CV122" s="23"/>
      <c r="CW122" s="177" t="str">
        <f t="shared" si="126"/>
        <v>LT LM 45261</v>
      </c>
      <c r="CX122" s="13" t="s">
        <v>940</v>
      </c>
      <c r="CY122" s="43" t="e" cm="1">
        <f t="array" ref="CY122">INDEX($DT$100:$DT$1000, MATCH(CX122 &amp; "D" &amp; DN122,$DP$100:$DP$1000 &amp; $DQ$100:$DQ$1000 &amp; $DS$100:$DS$1000,0))</f>
        <v>#N/A</v>
      </c>
      <c r="CZ122" s="13" t="e" cm="1">
        <f t="array" ref="CZ122">INDEX($DU$100:$DU$1000, MATCH($CX122 &amp; CZ$106 &amp; CZ$107 &amp;$DN122, $DP$100:$DP$1000 &amp; $DQ$100:$DQ$1000 &amp; $DR$100:$DR$1000 &amp; $DS$101:$DS$1000,0))</f>
        <v>#N/A</v>
      </c>
      <c r="DA122" s="13" t="e" cm="1">
        <f t="array" ref="DA122">INDEX($DU$100:$DU$1000, MATCH($CX122 &amp; DA$106 &amp; DA$107 &amp;$DN122, $DP$100:$DP$1000 &amp; $DQ$100:$DQ$1000 &amp; $DR$100:$DR$1000 &amp; $DS$101:$DS$1000,0))</f>
        <v>#N/A</v>
      </c>
      <c r="DB122" s="13" t="e" cm="1">
        <f t="array" ref="DB122">INDEX($DU$100:$DU$1000, MATCH($CX122 &amp; DB$106 &amp; DB$107 &amp;$DN122, $DP$100:$DP$1000 &amp; $DQ$100:$DQ$1000 &amp; $DR$100:$DR$1000 &amp; $DS$101:$DS$1000,0))</f>
        <v>#N/A</v>
      </c>
      <c r="DC122" s="13" t="e" cm="1">
        <f t="array" ref="DC122">INDEX($DU$100:$DU$1000, MATCH($CX122 &amp; DC$106 &amp; DC$107 &amp;$DN122, $DP$100:$DP$1000 &amp; $DQ$100:$DQ$1000 &amp; $DR$100:$DR$1000 &amp; $DS$101:$DS$1000,0))</f>
        <v>#N/A</v>
      </c>
      <c r="DD122" s="13" t="e" cm="1">
        <f t="array" ref="DD122">INDEX($DU$100:$DU$1000, MATCH($CX122 &amp; DD$106 &amp; DD$107 &amp;$DN122, $DP$100:$DP$1000 &amp; $DQ$100:$DQ$1000 &amp; $DR$100:$DR$1000 &amp; $DS$101:$DS$1000,0))</f>
        <v>#N/A</v>
      </c>
      <c r="DE122" s="13" t="e" cm="1">
        <f t="array" ref="DE122">INDEX($DU$100:$DU$1000, MATCH($CX122 &amp; DE$106 &amp; DE$107 &amp;$DN122, $DP$100:$DP$1000 &amp; $DQ$100:$DQ$1000 &amp; $DR$100:$DR$1000 &amp; $DS$101:$DS$1000,0))</f>
        <v>#N/A</v>
      </c>
      <c r="DF122" s="13" t="e" cm="1">
        <f t="array" ref="DF122">INDEX($DU$100:$DU$1000, MATCH($CX122 &amp; DF$106 &amp; DF$107 &amp;$DN122, $DP$100:$DP$1000 &amp; $DQ$100:$DQ$1000 &amp; $DR$100:$DR$1000 &amp; $DS$101:$DS$1000,0))</f>
        <v>#N/A</v>
      </c>
      <c r="DG122" s="43" t="e" cm="1">
        <f t="array" ref="DG122">INDEX($DU$100:$DU$1000, MATCH($CX122 &amp; DG$106 &amp; DG$107 &amp;$DN122, $DP$100:$DP$1000 &amp; $DQ$100:$DQ$1000 &amp; $DR$100:$DR$1000 &amp; $DS$101:$DS$1000,0))</f>
        <v>#N/A</v>
      </c>
      <c r="DH122" s="43" t="e" cm="1">
        <f t="array" ref="DH122">INDEX($DU$100:$DU$1000, MATCH($CX122 &amp; DH$106 &amp; DH$107 &amp;$DN122, $DP$100:$DP$1000 &amp; $DQ$100:$DQ$1000 &amp; $DR$100:$DR$1000 &amp; $DS$101:$DS$1000,0))</f>
        <v>#N/A</v>
      </c>
      <c r="DI122" s="66" t="e" cm="1">
        <f t="array" ref="DI122">INDEX($DW$100:$DW$1000, MATCH(CX122 &amp; "D" &amp; DN122,$DP$100:$DP$1000 &amp; $DQ$100:$DQ$1000 &amp; $DS$100:$DS$1000,0))</f>
        <v>#N/A</v>
      </c>
      <c r="DJ122" s="66" t="e">
        <f t="shared" si="127"/>
        <v>#N/A</v>
      </c>
      <c r="DK122" s="66" t="e">
        <f t="shared" si="128"/>
        <v>#N/A</v>
      </c>
      <c r="DN122" s="264">
        <f t="shared" si="129"/>
        <v>45261</v>
      </c>
      <c r="DO122" s="90" t="s">
        <v>1241</v>
      </c>
      <c r="DP122" s="7" t="s">
        <v>953</v>
      </c>
      <c r="DQ122" s="7"/>
      <c r="DR122" s="7"/>
      <c r="DS122" s="34"/>
      <c r="DT122" s="236"/>
      <c r="DU122" s="236"/>
      <c r="DV122" s="236"/>
      <c r="DW122" s="236"/>
      <c r="EI122" s="19"/>
      <c r="EJ122" s="18"/>
      <c r="EK122" s="18"/>
      <c r="EL122" s="20"/>
      <c r="FA122" s="27"/>
      <c r="FB122" s="18"/>
      <c r="FC122" s="20"/>
      <c r="FD122" s="18"/>
    </row>
    <row r="123" spans="32:160" x14ac:dyDescent="0.3">
      <c r="AT123" s="44" t="str">
        <f t="shared" si="119"/>
        <v>16_26B.L8.IOV</v>
      </c>
      <c r="AU123" s="18" t="s">
        <v>68</v>
      </c>
      <c r="AV123" s="18" t="s">
        <v>550</v>
      </c>
      <c r="AW123" s="20" t="s">
        <v>1065</v>
      </c>
      <c r="AX123" s="227">
        <v>1220115</v>
      </c>
      <c r="AY123" s="228">
        <v>94</v>
      </c>
      <c r="AZ123" s="225" t="e">
        <f t="shared" si="124"/>
        <v>#N/A</v>
      </c>
      <c r="BA123" s="91"/>
      <c r="CK123" s="160" t="str">
        <f t="shared" si="121"/>
        <v>..</v>
      </c>
      <c r="CL123" s="18"/>
      <c r="CM123" s="18"/>
      <c r="CN123" s="18"/>
      <c r="CO123" s="23"/>
      <c r="CP123" s="225"/>
      <c r="CQ123" s="225"/>
      <c r="CR123" s="23"/>
      <c r="CS123" s="14" t="s">
        <v>304</v>
      </c>
      <c r="CU123" s="225" t="e">
        <f t="shared" si="131"/>
        <v>#N/A</v>
      </c>
      <c r="CV123" s="23"/>
      <c r="CW123" s="177" t="str">
        <f t="shared" si="126"/>
        <v>LS LM 45261</v>
      </c>
      <c r="CX123" s="13" t="s">
        <v>968</v>
      </c>
      <c r="CY123" s="43" t="e" cm="1">
        <f t="array" ref="CY123">INDEX($DT$100:$DT$1000, MATCH(CX123 &amp; "D" &amp; DN123,$DP$100:$DP$1000 &amp; $DQ$100:$DQ$1000 &amp; $DS$100:$DS$1000,0))</f>
        <v>#N/A</v>
      </c>
      <c r="CZ123" s="13" t="e" cm="1">
        <f t="array" ref="CZ123">INDEX($DU$100:$DU$1000, MATCH($CX123 &amp; CZ$106 &amp; CZ$107 &amp;$DN123, $DP$100:$DP$1000 &amp; $DQ$100:$DQ$1000 &amp; $DR$100:$DR$1000 &amp; $DS$101:$DS$1000,0))</f>
        <v>#N/A</v>
      </c>
      <c r="DA123" s="13" t="e" cm="1">
        <f t="array" ref="DA123">INDEX($DU$100:$DU$1000, MATCH($CX123 &amp; DA$106 &amp; DA$107 &amp;$DN123, $DP$100:$DP$1000 &amp; $DQ$100:$DQ$1000 &amp; $DR$100:$DR$1000 &amp; $DS$101:$DS$1000,0))</f>
        <v>#N/A</v>
      </c>
      <c r="DB123" s="13" t="e" cm="1">
        <f t="array" ref="DB123">INDEX($DU$100:$DU$1000, MATCH($CX123 &amp; DB$106 &amp; DB$107 &amp;$DN123, $DP$100:$DP$1000 &amp; $DQ$100:$DQ$1000 &amp; $DR$100:$DR$1000 &amp; $DS$101:$DS$1000,0))</f>
        <v>#N/A</v>
      </c>
      <c r="DC123" s="13" t="e" cm="1">
        <f t="array" ref="DC123">INDEX($DU$100:$DU$1000, MATCH($CX123 &amp; DC$106 &amp; DC$107 &amp;$DN123, $DP$100:$DP$1000 &amp; $DQ$100:$DQ$1000 &amp; $DR$100:$DR$1000 &amp; $DS$101:$DS$1000,0))</f>
        <v>#N/A</v>
      </c>
      <c r="DD123" s="13" t="e" cm="1">
        <f t="array" ref="DD123">INDEX($DU$100:$DU$1000, MATCH($CX123 &amp; DD$106 &amp; DD$107 &amp;$DN123, $DP$100:$DP$1000 &amp; $DQ$100:$DQ$1000 &amp; $DR$100:$DR$1000 &amp; $DS$101:$DS$1000,0))</f>
        <v>#N/A</v>
      </c>
      <c r="DE123" s="13" t="e" cm="1">
        <f t="array" ref="DE123">INDEX($DU$100:$DU$1000, MATCH($CX123 &amp; DE$106 &amp; DE$107 &amp;$DN123, $DP$100:$DP$1000 &amp; $DQ$100:$DQ$1000 &amp; $DR$100:$DR$1000 &amp; $DS$101:$DS$1000,0))</f>
        <v>#N/A</v>
      </c>
      <c r="DF123" s="13" t="e" cm="1">
        <f t="array" ref="DF123">INDEX($DU$100:$DU$1000, MATCH($CX123 &amp; DF$106 &amp; DF$107 &amp;$DN123, $DP$100:$DP$1000 &amp; $DQ$100:$DQ$1000 &amp; $DR$100:$DR$1000 &amp; $DS$101:$DS$1000,0))</f>
        <v>#N/A</v>
      </c>
      <c r="DG123" s="43" t="e" cm="1">
        <f t="array" ref="DG123">INDEX($DU$100:$DU$1000, MATCH($CX123 &amp; DG$106 &amp; DG$107 &amp;$DN123, $DP$100:$DP$1000 &amp; $DQ$100:$DQ$1000 &amp; $DR$100:$DR$1000 &amp; $DS$101:$DS$1000,0))</f>
        <v>#N/A</v>
      </c>
      <c r="DH123" s="43" t="e" cm="1">
        <f t="array" ref="DH123">INDEX($DU$100:$DU$1000, MATCH($CX123 &amp; DH$106 &amp; DH$107 &amp;$DN123, $DP$100:$DP$1000 &amp; $DQ$100:$DQ$1000 &amp; $DR$100:$DR$1000 &amp; $DS$101:$DS$1000,0))</f>
        <v>#N/A</v>
      </c>
      <c r="DI123" s="66" t="e" cm="1">
        <f t="array" ref="DI123">INDEX($DW$100:$DW$1000, MATCH(CX123 &amp; "D" &amp; DN123,$DP$100:$DP$1000 &amp; $DQ$100:$DQ$1000 &amp; $DS$100:$DS$1000,0))</f>
        <v>#N/A</v>
      </c>
      <c r="DJ123" s="66" t="e">
        <f t="shared" si="127"/>
        <v>#N/A</v>
      </c>
      <c r="DK123" s="66" t="e">
        <f t="shared" si="128"/>
        <v>#N/A</v>
      </c>
      <c r="DN123" s="264">
        <f t="shared" si="129"/>
        <v>45261</v>
      </c>
      <c r="DO123" s="90" t="s">
        <v>1242</v>
      </c>
      <c r="DP123" s="7" t="s">
        <v>967</v>
      </c>
      <c r="DQ123" s="7"/>
      <c r="DR123" s="7"/>
      <c r="DS123" s="34"/>
      <c r="DT123" s="236"/>
      <c r="DU123" s="236"/>
      <c r="DV123" s="236"/>
      <c r="DW123" s="236"/>
      <c r="EI123" s="19"/>
      <c r="EJ123" s="18"/>
      <c r="EK123" s="18"/>
      <c r="EL123" s="18"/>
      <c r="FA123" s="27"/>
      <c r="FB123" s="18"/>
      <c r="FC123" s="20"/>
      <c r="FD123" s="18"/>
    </row>
    <row r="124" spans="32:160" x14ac:dyDescent="0.3">
      <c r="AF124" s="4"/>
      <c r="AT124" s="44" t="str">
        <f t="shared" si="119"/>
        <v>18_20B.L8.IOV</v>
      </c>
      <c r="AU124" s="18" t="s">
        <v>68</v>
      </c>
      <c r="AV124" s="18" t="s">
        <v>317</v>
      </c>
      <c r="AW124" s="20" t="s">
        <v>1065</v>
      </c>
      <c r="AX124" s="227">
        <v>1220115</v>
      </c>
      <c r="AY124" s="228">
        <v>189</v>
      </c>
      <c r="AZ124" s="225" t="e">
        <f t="shared" si="124"/>
        <v>#N/A</v>
      </c>
      <c r="BA124" s="91"/>
      <c r="CK124" s="160" t="str">
        <f t="shared" si="121"/>
        <v>..</v>
      </c>
      <c r="CL124" s="18"/>
      <c r="CM124" s="18"/>
      <c r="CN124" s="18"/>
      <c r="CO124" s="23"/>
      <c r="CP124" s="225"/>
      <c r="CQ124" s="225"/>
      <c r="CR124" s="23"/>
      <c r="CS124" s="14" t="s">
        <v>324</v>
      </c>
      <c r="CU124" s="225" t="e">
        <f t="shared" si="131"/>
        <v>#N/A</v>
      </c>
      <c r="CV124" s="23"/>
      <c r="CW124" s="177" t="str">
        <f t="shared" si="126"/>
        <v>LB LO 45261</v>
      </c>
      <c r="CX124" s="13" t="s">
        <v>929</v>
      </c>
      <c r="CY124" s="43" t="e" cm="1">
        <f t="array" ref="CY124">INDEX($DT$100:$DT$1000, MATCH(CX124 &amp; "D" &amp; DN124,$DP$100:$DP$1000 &amp; $DQ$100:$DQ$1000 &amp; $DS$100:$DS$1000,0))</f>
        <v>#N/A</v>
      </c>
      <c r="CZ124" s="13" t="e" cm="1">
        <f t="array" ref="CZ124">INDEX($DU$100:$DU$1000, MATCH($CX124 &amp; CZ$106 &amp; CZ$107 &amp;$DN124, $DP$100:$DP$1000 &amp; $DQ$100:$DQ$1000 &amp; $DR$100:$DR$1000 &amp; $DS$101:$DS$1000,0))</f>
        <v>#N/A</v>
      </c>
      <c r="DA124" s="13" t="e" cm="1">
        <f t="array" ref="DA124">INDEX($DU$100:$DU$1000, MATCH($CX124 &amp; DA$106 &amp; DA$107 &amp;$DN124, $DP$100:$DP$1000 &amp; $DQ$100:$DQ$1000 &amp; $DR$100:$DR$1000 &amp; $DS$101:$DS$1000,0))</f>
        <v>#N/A</v>
      </c>
      <c r="DB124" s="13" t="e" cm="1">
        <f t="array" ref="DB124">INDEX($DU$100:$DU$1000, MATCH($CX124 &amp; DB$106 &amp; DB$107 &amp;$DN124, $DP$100:$DP$1000 &amp; $DQ$100:$DQ$1000 &amp; $DR$100:$DR$1000 &amp; $DS$101:$DS$1000,0))</f>
        <v>#N/A</v>
      </c>
      <c r="DC124" s="13" t="e" cm="1">
        <f t="array" ref="DC124">INDEX($DU$100:$DU$1000, MATCH($CX124 &amp; DC$106 &amp; DC$107 &amp;$DN124, $DP$100:$DP$1000 &amp; $DQ$100:$DQ$1000 &amp; $DR$100:$DR$1000 &amp; $DS$101:$DS$1000,0))</f>
        <v>#N/A</v>
      </c>
      <c r="DD124" s="13" t="e" cm="1">
        <f t="array" ref="DD124">INDEX($DU$100:$DU$1000, MATCH($CX124 &amp; DD$106 &amp; DD$107 &amp;$DN124, $DP$100:$DP$1000 &amp; $DQ$100:$DQ$1000 &amp; $DR$100:$DR$1000 &amp; $DS$101:$DS$1000,0))</f>
        <v>#N/A</v>
      </c>
      <c r="DE124" s="13" t="e" cm="1">
        <f t="array" ref="DE124">INDEX($DU$100:$DU$1000, MATCH($CX124 &amp; DE$106 &amp; DE$107 &amp;$DN124, $DP$100:$DP$1000 &amp; $DQ$100:$DQ$1000 &amp; $DR$100:$DR$1000 &amp; $DS$101:$DS$1000,0))</f>
        <v>#N/A</v>
      </c>
      <c r="DF124" s="13" t="e" cm="1">
        <f t="array" ref="DF124">INDEX($DU$100:$DU$1000, MATCH($CX124 &amp; DF$106 &amp; DF$107 &amp;$DN124, $DP$100:$DP$1000 &amp; $DQ$100:$DQ$1000 &amp; $DR$100:$DR$1000 &amp; $DS$101:$DS$1000,0))</f>
        <v>#N/A</v>
      </c>
      <c r="DG124" s="43" t="e" cm="1">
        <f t="array" ref="DG124">INDEX($DU$100:$DU$1000, MATCH($CX124 &amp; DG$106 &amp; DG$107 &amp;$DN124, $DP$100:$DP$1000 &amp; $DQ$100:$DQ$1000 &amp; $DR$100:$DR$1000 &amp; $DS$101:$DS$1000,0))</f>
        <v>#N/A</v>
      </c>
      <c r="DH124" s="43" t="e" cm="1">
        <f t="array" ref="DH124">INDEX($DU$100:$DU$1000, MATCH($CX124 &amp; DH$106 &amp; DH$107 &amp;$DN124, $DP$100:$DP$1000 &amp; $DQ$100:$DQ$1000 &amp; $DR$100:$DR$1000 &amp; $DS$101:$DS$1000,0))</f>
        <v>#N/A</v>
      </c>
      <c r="DI124" s="66" t="e" cm="1">
        <f t="array" ref="DI124">INDEX($DW$100:$DW$1000, MATCH(CX124 &amp; "D" &amp; DN124,$DP$100:$DP$1000 &amp; $DQ$100:$DQ$1000 &amp; $DS$100:$DS$1000,0))</f>
        <v>#N/A</v>
      </c>
      <c r="DJ124" s="66" t="e">
        <f t="shared" si="127"/>
        <v>#N/A</v>
      </c>
      <c r="DK124" s="66" t="e">
        <f t="shared" si="128"/>
        <v>#N/A</v>
      </c>
      <c r="DN124" s="264">
        <f t="shared" si="129"/>
        <v>45261</v>
      </c>
      <c r="DO124" s="90" t="s">
        <v>1243</v>
      </c>
      <c r="DP124" s="7" t="s">
        <v>967</v>
      </c>
      <c r="DQ124" s="7"/>
      <c r="DR124" s="7"/>
      <c r="DS124" s="34"/>
      <c r="DT124" s="236"/>
      <c r="DU124" s="236"/>
      <c r="DV124" s="236"/>
      <c r="DW124" s="236"/>
      <c r="EI124" s="19"/>
      <c r="EJ124" s="18"/>
      <c r="EK124" s="18"/>
      <c r="EL124" s="18"/>
      <c r="FA124" s="27"/>
      <c r="FB124" s="18"/>
      <c r="FC124" s="20"/>
      <c r="FD124" s="18"/>
    </row>
    <row r="125" spans="32:160" x14ac:dyDescent="0.3">
      <c r="AT125" s="44" t="str">
        <f t="shared" si="119"/>
        <v>18_22B.L8.IOV</v>
      </c>
      <c r="AU125" s="18" t="s">
        <v>68</v>
      </c>
      <c r="AV125" s="18" t="s">
        <v>391</v>
      </c>
      <c r="AW125" s="20" t="s">
        <v>1065</v>
      </c>
      <c r="AX125" s="227">
        <v>1220115</v>
      </c>
      <c r="AY125" s="228">
        <v>94</v>
      </c>
      <c r="AZ125" s="225" t="e">
        <f t="shared" si="124"/>
        <v>#N/A</v>
      </c>
      <c r="BA125" s="91"/>
      <c r="CK125" s="160" t="str">
        <f t="shared" ref="CK125:CK188" si="132">CONCATENATE(CM125,".",CN125,".",CO125)</f>
        <v>..</v>
      </c>
      <c r="CL125" s="18"/>
      <c r="CM125" s="18"/>
      <c r="CN125" s="18"/>
      <c r="CO125" s="23"/>
      <c r="CP125" s="225"/>
      <c r="CQ125" s="225"/>
      <c r="CR125" s="23"/>
      <c r="CS125" s="14" t="s">
        <v>362</v>
      </c>
      <c r="CU125" s="225" t="e">
        <f t="shared" si="131"/>
        <v>#N/A</v>
      </c>
      <c r="CV125" s="23"/>
      <c r="CW125" s="177" t="str">
        <f t="shared" si="126"/>
        <v>LF LO 45261</v>
      </c>
      <c r="CX125" s="13" t="s">
        <v>956</v>
      </c>
      <c r="CY125" s="43" t="e" cm="1">
        <f t="array" ref="CY125">INDEX($DT$100:$DT$1000, MATCH(CX125 &amp; "D" &amp; DN125,$DP$100:$DP$1000 &amp; $DQ$100:$DQ$1000 &amp; $DS$100:$DS$1000,0))</f>
        <v>#N/A</v>
      </c>
      <c r="CZ125" s="13" t="e" cm="1">
        <f t="array" ref="CZ125">INDEX($DU$100:$DU$1000, MATCH($CX125 &amp; CZ$106 &amp; CZ$107 &amp;$DN125, $DP$100:$DP$1000 &amp; $DQ$100:$DQ$1000 &amp; $DR$100:$DR$1000 &amp; $DS$101:$DS$1000,0))</f>
        <v>#N/A</v>
      </c>
      <c r="DA125" s="13" t="e" cm="1">
        <f t="array" ref="DA125">INDEX($DU$100:$DU$1000, MATCH($CX125 &amp; DA$106 &amp; DA$107 &amp;$DN125, $DP$100:$DP$1000 &amp; $DQ$100:$DQ$1000 &amp; $DR$100:$DR$1000 &amp; $DS$101:$DS$1000,0))</f>
        <v>#N/A</v>
      </c>
      <c r="DB125" s="13" t="e" cm="1">
        <f t="array" ref="DB125">INDEX($DU$100:$DU$1000, MATCH($CX125 &amp; DB$106 &amp; DB$107 &amp;$DN125, $DP$100:$DP$1000 &amp; $DQ$100:$DQ$1000 &amp; $DR$100:$DR$1000 &amp; $DS$101:$DS$1000,0))</f>
        <v>#N/A</v>
      </c>
      <c r="DC125" s="13" t="e" cm="1">
        <f t="array" ref="DC125">INDEX($DU$100:$DU$1000, MATCH($CX125 &amp; DC$106 &amp; DC$107 &amp;$DN125, $DP$100:$DP$1000 &amp; $DQ$100:$DQ$1000 &amp; $DR$100:$DR$1000 &amp; $DS$101:$DS$1000,0))</f>
        <v>#N/A</v>
      </c>
      <c r="DD125" s="13" t="e" cm="1">
        <f t="array" ref="DD125">INDEX($DU$100:$DU$1000, MATCH($CX125 &amp; DD$106 &amp; DD$107 &amp;$DN125, $DP$100:$DP$1000 &amp; $DQ$100:$DQ$1000 &amp; $DR$100:$DR$1000 &amp; $DS$101:$DS$1000,0))</f>
        <v>#N/A</v>
      </c>
      <c r="DE125" s="13" t="e" cm="1">
        <f t="array" ref="DE125">INDEX($DU$100:$DU$1000, MATCH($CX125 &amp; DE$106 &amp; DE$107 &amp;$DN125, $DP$100:$DP$1000 &amp; $DQ$100:$DQ$1000 &amp; $DR$100:$DR$1000 &amp; $DS$101:$DS$1000,0))</f>
        <v>#N/A</v>
      </c>
      <c r="DF125" s="13" t="e" cm="1">
        <f t="array" ref="DF125">INDEX($DU$100:$DU$1000, MATCH($CX125 &amp; DF$106 &amp; DF$107 &amp;$DN125, $DP$100:$DP$1000 &amp; $DQ$100:$DQ$1000 &amp; $DR$100:$DR$1000 &amp; $DS$101:$DS$1000,0))</f>
        <v>#N/A</v>
      </c>
      <c r="DG125" s="43" t="e" cm="1">
        <f t="array" ref="DG125">INDEX($DU$100:$DU$1000, MATCH($CX125 &amp; DG$106 &amp; DG$107 &amp;$DN125, $DP$100:$DP$1000 &amp; $DQ$100:$DQ$1000 &amp; $DR$100:$DR$1000 &amp; $DS$101:$DS$1000,0))</f>
        <v>#N/A</v>
      </c>
      <c r="DH125" s="43" t="e" cm="1">
        <f t="array" ref="DH125">INDEX($DU$100:$DU$1000, MATCH($CX125 &amp; DH$106 &amp; DH$107 &amp;$DN125, $DP$100:$DP$1000 &amp; $DQ$100:$DQ$1000 &amp; $DR$100:$DR$1000 &amp; $DS$101:$DS$1000,0))</f>
        <v>#N/A</v>
      </c>
      <c r="DI125" s="66" t="e" cm="1">
        <f t="array" ref="DI125">INDEX($DW$100:$DW$1000, MATCH(CX125 &amp; "D" &amp; DN125,$DP$100:$DP$1000 &amp; $DQ$100:$DQ$1000 &amp; $DS$100:$DS$1000,0))</f>
        <v>#N/A</v>
      </c>
      <c r="DJ125" s="66" t="e">
        <f t="shared" si="127"/>
        <v>#N/A</v>
      </c>
      <c r="DK125" s="66" t="e">
        <f t="shared" si="128"/>
        <v>#N/A</v>
      </c>
      <c r="DN125" s="264">
        <f t="shared" si="129"/>
        <v>45261</v>
      </c>
      <c r="DO125" s="90" t="s">
        <v>1244</v>
      </c>
      <c r="DP125" s="7" t="s">
        <v>967</v>
      </c>
      <c r="DQ125" s="7"/>
      <c r="DR125" s="7"/>
      <c r="DS125" s="34"/>
      <c r="DT125" s="236"/>
      <c r="DU125" s="236"/>
      <c r="DV125" s="236"/>
      <c r="DW125" s="236"/>
      <c r="EI125" s="19"/>
      <c r="EJ125" s="18"/>
      <c r="EK125" s="18"/>
      <c r="EL125" s="20"/>
      <c r="FA125" s="27"/>
      <c r="FB125" s="18"/>
      <c r="FC125" s="20"/>
      <c r="FD125" s="18"/>
    </row>
    <row r="126" spans="32:160" x14ac:dyDescent="0.3">
      <c r="AT126" s="44" t="str">
        <f t="shared" si="119"/>
        <v>18_24B.L8.IOV</v>
      </c>
      <c r="AU126" s="18" t="s">
        <v>68</v>
      </c>
      <c r="AV126" s="18" t="s">
        <v>475</v>
      </c>
      <c r="AW126" s="20" t="s">
        <v>1065</v>
      </c>
      <c r="AX126" s="227">
        <v>1220115</v>
      </c>
      <c r="AY126" s="228">
        <v>94</v>
      </c>
      <c r="AZ126" s="225" t="e">
        <f t="shared" si="124"/>
        <v>#N/A</v>
      </c>
      <c r="BA126" s="91"/>
      <c r="CK126" s="160" t="str">
        <f t="shared" si="132"/>
        <v>..</v>
      </c>
      <c r="CL126" s="18"/>
      <c r="CM126" s="18"/>
      <c r="CN126" s="18"/>
      <c r="CO126" s="23"/>
      <c r="CP126" s="225"/>
      <c r="CQ126" s="225"/>
      <c r="CR126" s="23"/>
      <c r="CS126" s="14" t="s">
        <v>381</v>
      </c>
      <c r="CU126" s="225" t="e">
        <f t="shared" si="131"/>
        <v>#N/A</v>
      </c>
      <c r="CV126" s="23"/>
      <c r="CW126" s="177" t="str">
        <f t="shared" si="126"/>
        <v>LT LO 45261</v>
      </c>
      <c r="CX126" s="13" t="s">
        <v>942</v>
      </c>
      <c r="CY126" s="43" t="e" cm="1">
        <f t="array" ref="CY126">INDEX($DT$100:$DT$1000, MATCH(CX126 &amp; "D" &amp; DN126,$DP$100:$DP$1000 &amp; $DQ$100:$DQ$1000 &amp; $DS$100:$DS$1000,0))</f>
        <v>#N/A</v>
      </c>
      <c r="CZ126" s="13" t="e" cm="1">
        <f t="array" ref="CZ126">INDEX($DU$100:$DU$1000, MATCH($CX126 &amp; CZ$106 &amp; CZ$107 &amp;$DN126, $DP$100:$DP$1000 &amp; $DQ$100:$DQ$1000 &amp; $DR$100:$DR$1000 &amp; $DS$101:$DS$1000,0))</f>
        <v>#N/A</v>
      </c>
      <c r="DA126" s="13" t="e" cm="1">
        <f t="array" ref="DA126">INDEX($DU$100:$DU$1000, MATCH($CX126 &amp; DA$106 &amp; DA$107 &amp;$DN126, $DP$100:$DP$1000 &amp; $DQ$100:$DQ$1000 &amp; $DR$100:$DR$1000 &amp; $DS$101:$DS$1000,0))</f>
        <v>#N/A</v>
      </c>
      <c r="DB126" s="13" t="e" cm="1">
        <f t="array" ref="DB126">INDEX($DU$100:$DU$1000, MATCH($CX126 &amp; DB$106 &amp; DB$107 &amp;$DN126, $DP$100:$DP$1000 &amp; $DQ$100:$DQ$1000 &amp; $DR$100:$DR$1000 &amp; $DS$101:$DS$1000,0))</f>
        <v>#N/A</v>
      </c>
      <c r="DC126" s="13" t="e" cm="1">
        <f t="array" ref="DC126">INDEX($DU$100:$DU$1000, MATCH($CX126 &amp; DC$106 &amp; DC$107 &amp;$DN126, $DP$100:$DP$1000 &amp; $DQ$100:$DQ$1000 &amp; $DR$100:$DR$1000 &amp; $DS$101:$DS$1000,0))</f>
        <v>#N/A</v>
      </c>
      <c r="DD126" s="13" t="e" cm="1">
        <f t="array" ref="DD126">INDEX($DU$100:$DU$1000, MATCH($CX126 &amp; DD$106 &amp; DD$107 &amp;$DN126, $DP$100:$DP$1000 &amp; $DQ$100:$DQ$1000 &amp; $DR$100:$DR$1000 &amp; $DS$101:$DS$1000,0))</f>
        <v>#N/A</v>
      </c>
      <c r="DE126" s="13" t="e" cm="1">
        <f t="array" ref="DE126">INDEX($DU$100:$DU$1000, MATCH($CX126 &amp; DE$106 &amp; DE$107 &amp;$DN126, $DP$100:$DP$1000 &amp; $DQ$100:$DQ$1000 &amp; $DR$100:$DR$1000 &amp; $DS$101:$DS$1000,0))</f>
        <v>#N/A</v>
      </c>
      <c r="DF126" s="13" t="e" cm="1">
        <f t="array" ref="DF126">INDEX($DU$100:$DU$1000, MATCH($CX126 &amp; DF$106 &amp; DF$107 &amp;$DN126, $DP$100:$DP$1000 &amp; $DQ$100:$DQ$1000 &amp; $DR$100:$DR$1000 &amp; $DS$101:$DS$1000,0))</f>
        <v>#N/A</v>
      </c>
      <c r="DG126" s="43" t="e" cm="1">
        <f t="array" ref="DG126">INDEX($DU$100:$DU$1000, MATCH($CX126 &amp; DG$106 &amp; DG$107 &amp;$DN126, $DP$100:$DP$1000 &amp; $DQ$100:$DQ$1000 &amp; $DR$100:$DR$1000 &amp; $DS$101:$DS$1000,0))</f>
        <v>#N/A</v>
      </c>
      <c r="DH126" s="43" t="e" cm="1">
        <f t="array" ref="DH126">INDEX($DU$100:$DU$1000, MATCH($CX126 &amp; DH$106 &amp; DH$107 &amp;$DN126, $DP$100:$DP$1000 &amp; $DQ$100:$DQ$1000 &amp; $DR$100:$DR$1000 &amp; $DS$101:$DS$1000,0))</f>
        <v>#N/A</v>
      </c>
      <c r="DI126" s="66" t="e" cm="1">
        <f t="array" ref="DI126">INDEX($DW$100:$DW$1000, MATCH(CX126 &amp; "D" &amp; DN126,$DP$100:$DP$1000 &amp; $DQ$100:$DQ$1000 &amp; $DS$100:$DS$1000,0))</f>
        <v>#N/A</v>
      </c>
      <c r="DJ126" s="66" t="e">
        <f t="shared" si="127"/>
        <v>#N/A</v>
      </c>
      <c r="DK126" s="66" t="e">
        <f t="shared" si="128"/>
        <v>#N/A</v>
      </c>
      <c r="DN126" s="264">
        <f t="shared" si="129"/>
        <v>45261</v>
      </c>
      <c r="DO126" s="90" t="s">
        <v>1245</v>
      </c>
      <c r="DP126" s="7" t="s">
        <v>967</v>
      </c>
      <c r="DQ126" s="7"/>
      <c r="DR126" s="7"/>
      <c r="DS126" s="34"/>
      <c r="DT126" s="236"/>
      <c r="DU126" s="236"/>
      <c r="DV126" s="236"/>
      <c r="DW126" s="236"/>
      <c r="EI126" s="19"/>
      <c r="EJ126" s="18"/>
      <c r="EK126" s="18"/>
      <c r="EL126" s="18"/>
      <c r="FA126" s="27"/>
      <c r="FB126" s="18"/>
      <c r="FC126" s="20"/>
      <c r="FD126" s="18"/>
    </row>
    <row r="127" spans="32:160" x14ac:dyDescent="0.3">
      <c r="AT127" s="44" t="str">
        <f t="shared" si="119"/>
        <v>20_22B.L8.IOV</v>
      </c>
      <c r="AU127" s="18" t="s">
        <v>68</v>
      </c>
      <c r="AV127" s="18" t="s">
        <v>410</v>
      </c>
      <c r="AW127" s="20" t="s">
        <v>1065</v>
      </c>
      <c r="AX127" s="227">
        <v>1220115</v>
      </c>
      <c r="AY127" s="228">
        <v>94</v>
      </c>
      <c r="AZ127" s="225" t="e">
        <f t="shared" si="124"/>
        <v>#N/A</v>
      </c>
      <c r="BA127" s="91"/>
      <c r="CK127" s="160" t="str">
        <f t="shared" si="132"/>
        <v>..</v>
      </c>
      <c r="CL127" s="18"/>
      <c r="CM127" s="18"/>
      <c r="CN127" s="18"/>
      <c r="CO127" s="23"/>
      <c r="CP127" s="225"/>
      <c r="CQ127" s="225"/>
      <c r="CR127" s="23"/>
      <c r="CS127" s="14" t="s">
        <v>398</v>
      </c>
      <c r="CU127" s="225" t="e">
        <f t="shared" si="131"/>
        <v>#N/A</v>
      </c>
      <c r="CV127" s="23"/>
      <c r="CW127" s="177" t="str">
        <f t="shared" si="126"/>
        <v>LS LO 45261</v>
      </c>
      <c r="CX127" s="13" t="s">
        <v>970</v>
      </c>
      <c r="CY127" s="43" t="e" cm="1">
        <f t="array" ref="CY127">INDEX($DT$100:$DT$1000, MATCH(CX127 &amp; "D" &amp; DN127,$DP$100:$DP$1000 &amp; $DQ$100:$DQ$1000 &amp; $DS$100:$DS$1000,0))</f>
        <v>#N/A</v>
      </c>
      <c r="CZ127" s="13" t="e" cm="1">
        <f t="array" ref="CZ127">INDEX($DU$100:$DU$1000, MATCH($CX127 &amp; CZ$106 &amp; CZ$107 &amp;$DN127, $DP$100:$DP$1000 &amp; $DQ$100:$DQ$1000 &amp; $DR$100:$DR$1000 &amp; $DS$101:$DS$1000,0))</f>
        <v>#N/A</v>
      </c>
      <c r="DA127" s="13" t="e" cm="1">
        <f t="array" ref="DA127">INDEX($DU$100:$DU$1000, MATCH($CX127 &amp; DA$106 &amp; DA$107 &amp;$DN127, $DP$100:$DP$1000 &amp; $DQ$100:$DQ$1000 &amp; $DR$100:$DR$1000 &amp; $DS$101:$DS$1000,0))</f>
        <v>#N/A</v>
      </c>
      <c r="DB127" s="13" t="e" cm="1">
        <f t="array" ref="DB127">INDEX($DU$100:$DU$1000, MATCH($CX127 &amp; DB$106 &amp; DB$107 &amp;$DN127, $DP$100:$DP$1000 &amp; $DQ$100:$DQ$1000 &amp; $DR$100:$DR$1000 &amp; $DS$101:$DS$1000,0))</f>
        <v>#N/A</v>
      </c>
      <c r="DC127" s="13" t="e" cm="1">
        <f t="array" ref="DC127">INDEX($DU$100:$DU$1000, MATCH($CX127 &amp; DC$106 &amp; DC$107 &amp;$DN127, $DP$100:$DP$1000 &amp; $DQ$100:$DQ$1000 &amp; $DR$100:$DR$1000 &amp; $DS$101:$DS$1000,0))</f>
        <v>#N/A</v>
      </c>
      <c r="DD127" s="13" t="e" cm="1">
        <f t="array" ref="DD127">INDEX($DU$100:$DU$1000, MATCH($CX127 &amp; DD$106 &amp; DD$107 &amp;$DN127, $DP$100:$DP$1000 &amp; $DQ$100:$DQ$1000 &amp; $DR$100:$DR$1000 &amp; $DS$101:$DS$1000,0))</f>
        <v>#N/A</v>
      </c>
      <c r="DE127" s="13" t="e" cm="1">
        <f t="array" ref="DE127">INDEX($DU$100:$DU$1000, MATCH($CX127 &amp; DE$106 &amp; DE$107 &amp;$DN127, $DP$100:$DP$1000 &amp; $DQ$100:$DQ$1000 &amp; $DR$100:$DR$1000 &amp; $DS$101:$DS$1000,0))</f>
        <v>#N/A</v>
      </c>
      <c r="DF127" s="13" t="e" cm="1">
        <f t="array" ref="DF127">INDEX($DU$100:$DU$1000, MATCH($CX127 &amp; DF$106 &amp; DF$107 &amp;$DN127, $DP$100:$DP$1000 &amp; $DQ$100:$DQ$1000 &amp; $DR$100:$DR$1000 &amp; $DS$101:$DS$1000,0))</f>
        <v>#N/A</v>
      </c>
      <c r="DG127" s="43" t="e" cm="1">
        <f t="array" ref="DG127">INDEX($DU$100:$DU$1000, MATCH($CX127 &amp; DG$106 &amp; DG$107 &amp;$DN127, $DP$100:$DP$1000 &amp; $DQ$100:$DQ$1000 &amp; $DR$100:$DR$1000 &amp; $DS$101:$DS$1000,0))</f>
        <v>#N/A</v>
      </c>
      <c r="DH127" s="43" t="e" cm="1">
        <f t="array" ref="DH127">INDEX($DU$100:$DU$1000, MATCH($CX127 &amp; DH$106 &amp; DH$107 &amp;$DN127, $DP$100:$DP$1000 &amp; $DQ$100:$DQ$1000 &amp; $DR$100:$DR$1000 &amp; $DS$101:$DS$1000,0))</f>
        <v>#N/A</v>
      </c>
      <c r="DI127" s="66" t="e" cm="1">
        <f t="array" ref="DI127">INDEX($DW$100:$DW$1000, MATCH(CX127 &amp; "D" &amp; DN127,$DP$100:$DP$1000 &amp; $DQ$100:$DQ$1000 &amp; $DS$100:$DS$1000,0))</f>
        <v>#N/A</v>
      </c>
      <c r="DJ127" s="66" t="e">
        <f t="shared" si="127"/>
        <v>#N/A</v>
      </c>
      <c r="DK127" s="66" t="e">
        <f t="shared" si="128"/>
        <v>#N/A</v>
      </c>
      <c r="DN127" s="264">
        <f t="shared" si="129"/>
        <v>45261</v>
      </c>
      <c r="DO127" s="90" t="s">
        <v>1246</v>
      </c>
      <c r="DP127" s="7" t="s">
        <v>967</v>
      </c>
      <c r="DQ127" s="7"/>
      <c r="DR127" s="7"/>
      <c r="DS127" s="34"/>
      <c r="DT127" s="236"/>
      <c r="DU127" s="236"/>
      <c r="DV127" s="236"/>
      <c r="DW127" s="236"/>
      <c r="EI127" s="21"/>
      <c r="EJ127" s="18"/>
      <c r="EK127" s="18"/>
      <c r="EL127" s="18"/>
      <c r="FA127" s="27"/>
      <c r="FB127" s="18"/>
      <c r="FC127" s="20"/>
      <c r="FD127" s="18"/>
    </row>
    <row r="128" spans="32:160" x14ac:dyDescent="0.3">
      <c r="AT128" s="44" t="str">
        <f t="shared" si="119"/>
        <v>20_24B.L8.IOV</v>
      </c>
      <c r="AU128" s="18" t="s">
        <v>68</v>
      </c>
      <c r="AV128" s="18" t="s">
        <v>494</v>
      </c>
      <c r="AW128" s="20" t="s">
        <v>1065</v>
      </c>
      <c r="AX128" s="227">
        <v>1220115</v>
      </c>
      <c r="AY128" s="228">
        <v>94</v>
      </c>
      <c r="AZ128" s="225" t="e">
        <f t="shared" si="124"/>
        <v>#N/A</v>
      </c>
      <c r="BA128" s="91"/>
      <c r="CK128" s="160" t="str">
        <f t="shared" si="132"/>
        <v>..</v>
      </c>
      <c r="CL128" s="18"/>
      <c r="CM128" s="18"/>
      <c r="CN128" s="18"/>
      <c r="CO128" s="23"/>
      <c r="CP128" s="225"/>
      <c r="CQ128" s="225"/>
      <c r="CR128" s="23"/>
      <c r="CS128" s="14" t="s">
        <v>417</v>
      </c>
      <c r="CU128" s="225" t="e">
        <f t="shared" si="131"/>
        <v>#N/A</v>
      </c>
      <c r="CV128" s="23"/>
      <c r="CW128" s="177" t="str">
        <f t="shared" ref="CW128:CW167" si="133">CONCATENATE(DF128," ",DE128)</f>
        <v xml:space="preserve"> </v>
      </c>
      <c r="CY128" s="43"/>
      <c r="DE128" s="18"/>
      <c r="DF128" s="177"/>
      <c r="DP128" s="7" t="s">
        <v>967</v>
      </c>
      <c r="DQ128" s="7"/>
      <c r="DR128" s="7"/>
      <c r="DS128" s="34"/>
      <c r="DT128" s="236"/>
      <c r="DU128" s="236"/>
      <c r="DV128" s="236"/>
      <c r="DW128" s="236"/>
      <c r="EI128" s="19"/>
      <c r="EJ128" s="18"/>
      <c r="EK128" s="18"/>
      <c r="EL128" s="18"/>
      <c r="FA128" s="27"/>
      <c r="FB128" s="18"/>
      <c r="FC128" s="20"/>
      <c r="FD128" s="18"/>
    </row>
    <row r="129" spans="46:160" x14ac:dyDescent="0.3">
      <c r="AT129" s="44" t="str">
        <f t="shared" si="119"/>
        <v>3H_13S.L8.IOV</v>
      </c>
      <c r="AU129" s="18" t="s">
        <v>68</v>
      </c>
      <c r="AV129" s="18" t="s">
        <v>1054</v>
      </c>
      <c r="AW129" s="20" t="s">
        <v>1065</v>
      </c>
      <c r="AX129" s="227">
        <v>1220115</v>
      </c>
      <c r="AY129" s="228">
        <v>256</v>
      </c>
      <c r="AZ129" s="225" t="e">
        <f t="shared" si="124"/>
        <v>#N/A</v>
      </c>
      <c r="BA129" s="91"/>
      <c r="CK129" s="160" t="str">
        <f t="shared" si="132"/>
        <v>..</v>
      </c>
      <c r="CL129" s="18"/>
      <c r="CM129" s="18"/>
      <c r="CN129" s="18"/>
      <c r="CO129" s="23"/>
      <c r="CP129" s="225"/>
      <c r="CQ129" s="225"/>
      <c r="CR129" s="23"/>
      <c r="CS129" s="14" t="s">
        <v>448</v>
      </c>
      <c r="CU129" s="225" t="e">
        <f t="shared" si="131"/>
        <v>#N/A</v>
      </c>
      <c r="CV129" s="23"/>
      <c r="CW129" s="177" t="str">
        <f t="shared" si="133"/>
        <v xml:space="preserve"> </v>
      </c>
      <c r="DE129" s="18"/>
      <c r="DF129" s="177"/>
      <c r="DP129" s="7" t="s">
        <v>967</v>
      </c>
      <c r="DQ129" s="7"/>
      <c r="DR129" s="7"/>
      <c r="DS129" s="34"/>
      <c r="DT129" s="236"/>
      <c r="DU129" s="236"/>
      <c r="DV129" s="236"/>
      <c r="DW129" s="236"/>
      <c r="EI129" s="19"/>
      <c r="EJ129" s="18"/>
      <c r="EK129" s="18"/>
      <c r="EL129" s="20"/>
      <c r="FA129" s="27"/>
      <c r="FB129" s="18"/>
      <c r="FC129" s="20"/>
      <c r="FD129" s="18"/>
    </row>
    <row r="130" spans="46:160" x14ac:dyDescent="0.3">
      <c r="AT130" s="44" t="str">
        <f t="shared" si="119"/>
        <v>4_14S.L8.IOV</v>
      </c>
      <c r="AU130" s="18" t="s">
        <v>68</v>
      </c>
      <c r="AV130" s="18" t="s">
        <v>1071</v>
      </c>
      <c r="AW130" s="20" t="s">
        <v>1065</v>
      </c>
      <c r="AX130" s="227">
        <v>1220115</v>
      </c>
      <c r="AY130" s="228">
        <v>223</v>
      </c>
      <c r="AZ130" s="225" t="e">
        <f t="shared" si="124"/>
        <v>#N/A</v>
      </c>
      <c r="BA130" s="91"/>
      <c r="CK130" s="160" t="str">
        <f t="shared" si="132"/>
        <v>..</v>
      </c>
      <c r="CL130" s="18"/>
      <c r="CM130" s="18"/>
      <c r="CN130" s="18"/>
      <c r="CO130" s="23"/>
      <c r="CP130" s="225"/>
      <c r="CQ130" s="225"/>
      <c r="CR130" s="23"/>
      <c r="CS130" s="14" t="s">
        <v>465</v>
      </c>
      <c r="CU130" s="225" t="e">
        <f t="shared" si="131"/>
        <v>#N/A</v>
      </c>
      <c r="CV130" s="23"/>
      <c r="CW130" s="177" t="str">
        <f t="shared" si="133"/>
        <v xml:space="preserve"> </v>
      </c>
      <c r="DE130" s="18"/>
      <c r="DF130" s="177"/>
      <c r="DP130" s="7" t="s">
        <v>967</v>
      </c>
      <c r="DQ130" s="7"/>
      <c r="DR130" s="7"/>
      <c r="DS130" s="34"/>
      <c r="DT130" s="236"/>
      <c r="DU130" s="236"/>
      <c r="DV130" s="236"/>
      <c r="DW130" s="236"/>
      <c r="EI130" s="21"/>
      <c r="EJ130" s="18"/>
      <c r="EK130" s="18"/>
      <c r="EL130" s="20"/>
      <c r="FA130" s="27"/>
      <c r="FB130" s="18"/>
      <c r="FC130" s="20"/>
      <c r="FD130" s="18"/>
    </row>
    <row r="131" spans="46:160" x14ac:dyDescent="0.3">
      <c r="AT131" s="44" t="str">
        <f t="shared" si="119"/>
        <v>4_14x8S.L8.IOV</v>
      </c>
      <c r="AU131" s="18" t="s">
        <v>68</v>
      </c>
      <c r="AV131" s="18" t="s">
        <v>1107</v>
      </c>
      <c r="AW131" s="20" t="s">
        <v>1065</v>
      </c>
      <c r="AX131" s="227">
        <v>1220115</v>
      </c>
      <c r="AY131" s="228">
        <v>223</v>
      </c>
      <c r="AZ131" s="225" t="e">
        <f t="shared" si="124"/>
        <v>#N/A</v>
      </c>
      <c r="BA131" s="91"/>
      <c r="CK131" s="160" t="str">
        <f t="shared" si="132"/>
        <v>..</v>
      </c>
      <c r="CL131" s="18"/>
      <c r="CM131" s="18"/>
      <c r="CN131" s="18"/>
      <c r="CO131" s="23"/>
      <c r="CP131" s="225"/>
      <c r="CQ131" s="225"/>
      <c r="CR131" s="23"/>
      <c r="CS131" s="14" t="s">
        <v>482</v>
      </c>
      <c r="CU131" s="225" t="e">
        <f t="shared" si="131"/>
        <v>#N/A</v>
      </c>
      <c r="CV131" s="23"/>
      <c r="CW131" s="177" t="str">
        <f t="shared" si="133"/>
        <v xml:space="preserve"> </v>
      </c>
      <c r="DE131" s="18"/>
      <c r="DF131" s="177"/>
      <c r="DP131" s="7" t="s">
        <v>939</v>
      </c>
      <c r="DQ131" s="7"/>
      <c r="DR131" s="7"/>
      <c r="DS131" s="34"/>
      <c r="DT131" s="236"/>
      <c r="DU131" s="236"/>
      <c r="DV131" s="236"/>
      <c r="DW131" s="236"/>
      <c r="EI131" s="19"/>
      <c r="EJ131" s="18"/>
      <c r="EK131" s="18"/>
      <c r="EL131" s="18"/>
      <c r="FA131" s="27"/>
      <c r="FB131" s="18"/>
      <c r="FC131" s="20"/>
      <c r="FD131" s="18"/>
    </row>
    <row r="132" spans="46:160" x14ac:dyDescent="0.3">
      <c r="AT132" s="44" t="str">
        <f t="shared" si="119"/>
        <v>5_14S.L8.IOV</v>
      </c>
      <c r="AU132" s="18" t="s">
        <v>68</v>
      </c>
      <c r="AV132" s="18" t="s">
        <v>1081</v>
      </c>
      <c r="AW132" s="20" t="s">
        <v>1065</v>
      </c>
      <c r="AX132" s="227">
        <v>1220115</v>
      </c>
      <c r="AY132" s="228">
        <v>75</v>
      </c>
      <c r="AZ132" s="225" t="e">
        <f t="shared" si="124"/>
        <v>#N/A</v>
      </c>
      <c r="BA132" s="91"/>
      <c r="CK132" s="160" t="str">
        <f t="shared" si="132"/>
        <v>..</v>
      </c>
      <c r="CL132" s="18"/>
      <c r="CM132" s="18"/>
      <c r="CN132" s="18"/>
      <c r="CO132" s="23"/>
      <c r="CP132" s="225"/>
      <c r="CQ132" s="225"/>
      <c r="CR132" s="23"/>
      <c r="CS132" s="14" t="s">
        <v>501</v>
      </c>
      <c r="CU132" s="225" t="e">
        <f t="shared" si="131"/>
        <v>#N/A</v>
      </c>
      <c r="CV132" s="23"/>
      <c r="CW132" s="177" t="str">
        <f t="shared" si="133"/>
        <v xml:space="preserve"> </v>
      </c>
      <c r="DE132" s="18"/>
      <c r="DF132" s="177"/>
      <c r="DP132" s="7" t="s">
        <v>939</v>
      </c>
      <c r="DQ132" s="7"/>
      <c r="DR132" s="7"/>
      <c r="DS132" s="34"/>
      <c r="DT132" s="236"/>
      <c r="DU132" s="236"/>
      <c r="DV132" s="236"/>
      <c r="DW132" s="236"/>
      <c r="EI132" s="19"/>
      <c r="EJ132" s="18"/>
      <c r="EK132" s="18"/>
      <c r="EL132" s="18"/>
      <c r="FA132" s="27"/>
      <c r="FB132" s="18"/>
      <c r="FC132" s="20"/>
      <c r="FD132" s="18"/>
    </row>
    <row r="133" spans="46:160" x14ac:dyDescent="0.3">
      <c r="AT133" s="44" t="str">
        <f t="shared" si="119"/>
        <v>5_14x8S.L8.IOV</v>
      </c>
      <c r="AU133" s="18" t="s">
        <v>68</v>
      </c>
      <c r="AV133" s="18" t="s">
        <v>1118</v>
      </c>
      <c r="AW133" s="20" t="s">
        <v>1065</v>
      </c>
      <c r="AX133" s="227">
        <v>1220115</v>
      </c>
      <c r="AY133" s="228">
        <v>75</v>
      </c>
      <c r="AZ133" s="225" t="e">
        <f t="shared" si="124"/>
        <v>#N/A</v>
      </c>
      <c r="BA133" s="91"/>
      <c r="CK133" s="160" t="str">
        <f t="shared" si="132"/>
        <v>..</v>
      </c>
      <c r="CL133" s="18"/>
      <c r="CM133" s="18"/>
      <c r="CN133" s="18"/>
      <c r="CO133" s="23"/>
      <c r="CP133" s="225"/>
      <c r="CQ133" s="225"/>
      <c r="CR133" s="23"/>
      <c r="CS133" s="14" t="s">
        <v>517</v>
      </c>
      <c r="CU133" s="225" t="e">
        <f t="shared" si="131"/>
        <v>#N/A</v>
      </c>
      <c r="CV133" s="23"/>
      <c r="CW133" s="177" t="str">
        <f t="shared" si="133"/>
        <v xml:space="preserve"> </v>
      </c>
      <c r="DE133" s="18"/>
      <c r="DF133" s="177"/>
      <c r="DH133" s="235"/>
      <c r="DP133" s="7" t="s">
        <v>939</v>
      </c>
      <c r="DQ133" s="7"/>
      <c r="DR133" s="7"/>
      <c r="DS133" s="34"/>
      <c r="DT133" s="236"/>
      <c r="DU133" s="236"/>
      <c r="DV133" s="236"/>
      <c r="DW133" s="236"/>
      <c r="EI133" s="19"/>
      <c r="EJ133" s="18"/>
      <c r="EK133" s="18"/>
      <c r="EL133" s="18"/>
      <c r="FA133" s="27"/>
      <c r="FB133" s="18"/>
      <c r="FC133" s="20"/>
      <c r="FD133" s="18"/>
    </row>
    <row r="134" spans="46:160" x14ac:dyDescent="0.3">
      <c r="AT134" s="44" t="str">
        <f t="shared" si="119"/>
        <v>5H_14x8S.L8.IOV</v>
      </c>
      <c r="AU134" s="18" t="s">
        <v>68</v>
      </c>
      <c r="AV134" s="18" t="s">
        <v>1126</v>
      </c>
      <c r="AW134" s="20" t="s">
        <v>1065</v>
      </c>
      <c r="AX134" s="227">
        <v>1220115</v>
      </c>
      <c r="AY134" s="228">
        <v>196</v>
      </c>
      <c r="AZ134" s="225" t="e">
        <f t="shared" si="124"/>
        <v>#N/A</v>
      </c>
      <c r="BA134" s="91"/>
      <c r="CK134" s="160" t="str">
        <f t="shared" si="132"/>
        <v>..</v>
      </c>
      <c r="CL134" s="18"/>
      <c r="CM134" s="18"/>
      <c r="CN134" s="18"/>
      <c r="CO134" s="23"/>
      <c r="CP134" s="225"/>
      <c r="CQ134" s="225"/>
      <c r="CR134" s="23"/>
      <c r="CS134" s="14" t="s">
        <v>536</v>
      </c>
      <c r="CU134" s="225" t="e">
        <f t="shared" si="131"/>
        <v>#N/A</v>
      </c>
      <c r="CV134" s="23"/>
      <c r="CW134" s="177" t="str">
        <f t="shared" si="133"/>
        <v xml:space="preserve"> </v>
      </c>
      <c r="DE134" s="18"/>
      <c r="DF134" s="177"/>
      <c r="DH134" s="235"/>
      <c r="DP134" s="7" t="s">
        <v>939</v>
      </c>
      <c r="DQ134" s="7"/>
      <c r="DR134" s="7"/>
      <c r="DS134" s="34"/>
      <c r="DT134" s="236"/>
      <c r="DU134" s="236"/>
      <c r="DV134" s="236"/>
      <c r="DW134" s="236"/>
      <c r="EI134" s="21"/>
      <c r="EJ134" s="18"/>
      <c r="EK134" s="18"/>
      <c r="EL134" s="18"/>
      <c r="FA134" s="27"/>
      <c r="FB134" s="18"/>
      <c r="FC134" s="20"/>
      <c r="FD134" s="18"/>
    </row>
    <row r="135" spans="46:160" x14ac:dyDescent="0.3">
      <c r="AT135" s="44" t="str">
        <f t="shared" si="119"/>
        <v>6_12S.L8.IOV</v>
      </c>
      <c r="AU135" s="18" t="s">
        <v>68</v>
      </c>
      <c r="AV135" s="18" t="s">
        <v>1047</v>
      </c>
      <c r="AW135" s="20" t="s">
        <v>1065</v>
      </c>
      <c r="AX135" s="227">
        <v>1220115</v>
      </c>
      <c r="AY135" s="228">
        <v>307</v>
      </c>
      <c r="AZ135" s="225" t="e">
        <f t="shared" si="124"/>
        <v>#N/A</v>
      </c>
      <c r="BA135" s="91"/>
      <c r="CK135" s="160" t="str">
        <f t="shared" si="132"/>
        <v>..</v>
      </c>
      <c r="CL135" s="18"/>
      <c r="CM135" s="18"/>
      <c r="CN135" s="18"/>
      <c r="CO135" s="23"/>
      <c r="CP135" s="225"/>
      <c r="CQ135" s="225"/>
      <c r="CR135" s="23"/>
      <c r="CS135" s="14" t="s">
        <v>557</v>
      </c>
      <c r="CU135" s="225" t="e">
        <f t="shared" si="131"/>
        <v>#N/A</v>
      </c>
      <c r="CV135" s="23"/>
      <c r="CW135" s="177" t="str">
        <f t="shared" si="133"/>
        <v xml:space="preserve"> </v>
      </c>
      <c r="DE135" s="18"/>
      <c r="DF135" s="177"/>
      <c r="DH135" s="235"/>
      <c r="DP135" s="7" t="s">
        <v>939</v>
      </c>
      <c r="DQ135" s="7"/>
      <c r="DR135" s="7"/>
      <c r="DS135" s="34"/>
      <c r="DT135" s="236"/>
      <c r="DU135" s="236"/>
      <c r="DV135" s="236"/>
      <c r="DW135" s="236"/>
      <c r="EI135" s="21"/>
      <c r="EJ135" s="18"/>
      <c r="EK135" s="18"/>
      <c r="EL135" s="18"/>
      <c r="FA135" s="27"/>
      <c r="FB135" s="18"/>
      <c r="FC135" s="20"/>
      <c r="FD135" s="18"/>
    </row>
    <row r="136" spans="46:160" x14ac:dyDescent="0.3">
      <c r="AT136" s="44" t="str">
        <f t="shared" si="119"/>
        <v>6_13S.L8.IOV</v>
      </c>
      <c r="AU136" s="18" t="s">
        <v>68</v>
      </c>
      <c r="AV136" s="18" t="s">
        <v>1066</v>
      </c>
      <c r="AW136" s="20" t="s">
        <v>1065</v>
      </c>
      <c r="AX136" s="227">
        <v>1220115</v>
      </c>
      <c r="AY136" s="228">
        <v>296</v>
      </c>
      <c r="AZ136" s="225" t="e">
        <f t="shared" si="124"/>
        <v>#N/A</v>
      </c>
      <c r="BA136" s="91"/>
      <c r="CK136" s="160" t="str">
        <f t="shared" si="132"/>
        <v>..</v>
      </c>
      <c r="CL136" s="18"/>
      <c r="CM136" s="18"/>
      <c r="CN136" s="18"/>
      <c r="CO136" s="23"/>
      <c r="CP136" s="225"/>
      <c r="CQ136" s="225"/>
      <c r="CR136" s="23"/>
      <c r="CS136" s="14" t="s">
        <v>579</v>
      </c>
      <c r="CU136" s="225" t="e">
        <f t="shared" si="131"/>
        <v>#N/A</v>
      </c>
      <c r="CV136" s="23"/>
      <c r="CW136" s="177" t="str">
        <f t="shared" si="133"/>
        <v xml:space="preserve"> </v>
      </c>
      <c r="DE136" s="18"/>
      <c r="DF136" s="177"/>
      <c r="DP136" s="7" t="s">
        <v>939</v>
      </c>
      <c r="DQ136" s="7"/>
      <c r="DR136" s="7"/>
      <c r="DS136" s="34"/>
      <c r="DT136" s="236"/>
      <c r="DU136" s="236"/>
      <c r="DV136" s="236"/>
      <c r="DW136" s="236"/>
      <c r="EI136" s="19"/>
      <c r="EJ136" s="18"/>
      <c r="EK136" s="18"/>
      <c r="EL136" s="18"/>
      <c r="FA136" s="27"/>
      <c r="FB136" s="18"/>
      <c r="FC136" s="20"/>
      <c r="FD136" s="18"/>
    </row>
    <row r="137" spans="46:160" x14ac:dyDescent="0.3">
      <c r="AT137" s="44" t="str">
        <f t="shared" si="119"/>
        <v>6_6T.L8.IOV</v>
      </c>
      <c r="AU137" s="18" t="s">
        <v>68</v>
      </c>
      <c r="AV137" s="18" t="s">
        <v>1247</v>
      </c>
      <c r="AW137" s="20" t="s">
        <v>1065</v>
      </c>
      <c r="AX137" s="227">
        <v>1220115</v>
      </c>
      <c r="AY137" s="228">
        <v>405</v>
      </c>
      <c r="AZ137" s="225" t="e">
        <f t="shared" si="124"/>
        <v>#N/A</v>
      </c>
      <c r="BA137" s="91"/>
      <c r="CK137" s="160" t="str">
        <f t="shared" si="132"/>
        <v>..</v>
      </c>
      <c r="CL137" s="18"/>
      <c r="CM137" s="18"/>
      <c r="CN137" s="18"/>
      <c r="CO137" s="23"/>
      <c r="CP137" s="225"/>
      <c r="CQ137" s="225"/>
      <c r="CR137" s="23"/>
      <c r="CS137" s="14" t="s">
        <v>1248</v>
      </c>
      <c r="CU137" s="225" t="e">
        <f t="shared" si="131"/>
        <v>#N/A</v>
      </c>
      <c r="CV137" s="23"/>
      <c r="CW137" s="177" t="str">
        <f t="shared" si="133"/>
        <v xml:space="preserve"> </v>
      </c>
      <c r="DE137" s="18"/>
      <c r="DF137" s="177"/>
      <c r="DP137" s="7" t="s">
        <v>939</v>
      </c>
      <c r="DQ137" s="7"/>
      <c r="DR137" s="7"/>
      <c r="DS137" s="34"/>
      <c r="DT137" s="236"/>
      <c r="DU137" s="236"/>
      <c r="DV137" s="236"/>
      <c r="DW137" s="236"/>
      <c r="EI137" s="19"/>
      <c r="EJ137" s="18"/>
      <c r="EK137" s="18"/>
      <c r="EL137" s="18"/>
      <c r="FA137" s="27"/>
      <c r="FB137" s="18"/>
      <c r="FC137" s="20"/>
      <c r="FD137" s="18"/>
    </row>
    <row r="138" spans="46:160" x14ac:dyDescent="0.3">
      <c r="AT138" s="44" t="str">
        <f t="shared" si="119"/>
        <v>6_8T.L8.IOV</v>
      </c>
      <c r="AU138" s="18" t="s">
        <v>68</v>
      </c>
      <c r="AV138" s="18" t="s">
        <v>1249</v>
      </c>
      <c r="AW138" s="20" t="s">
        <v>1065</v>
      </c>
      <c r="AX138" s="227">
        <v>1220115</v>
      </c>
      <c r="AY138" s="228">
        <v>405</v>
      </c>
      <c r="AZ138" s="225" t="e">
        <f t="shared" si="124"/>
        <v>#N/A</v>
      </c>
      <c r="BA138" s="91"/>
      <c r="CK138" s="160" t="str">
        <f t="shared" si="132"/>
        <v>..</v>
      </c>
      <c r="CL138" s="18"/>
      <c r="CM138" s="18"/>
      <c r="CN138" s="18"/>
      <c r="CO138" s="23"/>
      <c r="CP138" s="225"/>
      <c r="CQ138" s="225"/>
      <c r="CR138" s="23"/>
      <c r="CS138" s="14" t="s">
        <v>1250</v>
      </c>
      <c r="CU138" s="225" t="e">
        <f t="shared" si="131"/>
        <v>#N/A</v>
      </c>
      <c r="CV138" s="23"/>
      <c r="CW138" s="177" t="str">
        <f t="shared" si="133"/>
        <v xml:space="preserve"> </v>
      </c>
      <c r="DE138" s="18"/>
      <c r="DF138" s="177"/>
      <c r="DP138" s="7" t="s">
        <v>939</v>
      </c>
      <c r="DQ138" s="7"/>
      <c r="DR138" s="7"/>
      <c r="DS138" s="34"/>
      <c r="DT138" s="236"/>
      <c r="DU138" s="236"/>
      <c r="DV138" s="236"/>
      <c r="DW138" s="236"/>
      <c r="EI138" s="19"/>
      <c r="EJ138" s="18"/>
      <c r="EK138" s="18"/>
      <c r="EL138" s="18"/>
      <c r="FA138" s="27"/>
      <c r="FB138" s="18"/>
      <c r="FC138" s="20"/>
      <c r="FD138" s="18"/>
    </row>
    <row r="139" spans="46:160" x14ac:dyDescent="0.3">
      <c r="AT139" s="44" t="str">
        <f t="shared" si="119"/>
        <v>6H_14S.L8.IOV</v>
      </c>
      <c r="AU139" s="18" t="s">
        <v>68</v>
      </c>
      <c r="AV139" s="18" t="s">
        <v>1096</v>
      </c>
      <c r="AW139" s="20" t="s">
        <v>1065</v>
      </c>
      <c r="AX139" s="227">
        <v>1220115</v>
      </c>
      <c r="AY139" s="228">
        <v>95</v>
      </c>
      <c r="AZ139" s="225" t="e">
        <f t="shared" si="124"/>
        <v>#N/A</v>
      </c>
      <c r="BA139" s="91"/>
      <c r="CK139" s="160" t="str">
        <f t="shared" si="132"/>
        <v>..</v>
      </c>
      <c r="CL139" s="18"/>
      <c r="CM139" s="18"/>
      <c r="CN139" s="18"/>
      <c r="CO139" s="23"/>
      <c r="CP139" s="225"/>
      <c r="CQ139" s="225"/>
      <c r="CR139" s="23"/>
      <c r="CS139" s="14" t="s">
        <v>1251</v>
      </c>
      <c r="CU139" s="225" t="e">
        <f t="shared" si="131"/>
        <v>#N/A</v>
      </c>
      <c r="CV139" s="23"/>
      <c r="CW139" s="177" t="str">
        <f t="shared" si="133"/>
        <v xml:space="preserve"> </v>
      </c>
      <c r="DE139" s="18"/>
      <c r="DF139" s="177"/>
      <c r="DP139" s="7" t="s">
        <v>927</v>
      </c>
      <c r="DQ139" s="7"/>
      <c r="DR139" s="7"/>
      <c r="DS139" s="34"/>
      <c r="DT139" s="236"/>
      <c r="DU139" s="236"/>
      <c r="DV139" s="236"/>
      <c r="DW139" s="236"/>
      <c r="EI139" s="19"/>
      <c r="EJ139" s="18"/>
      <c r="EK139" s="18"/>
      <c r="EL139" s="18"/>
      <c r="FA139" s="27"/>
      <c r="FB139" s="18"/>
      <c r="FC139" s="20"/>
      <c r="FD139" s="18"/>
    </row>
    <row r="140" spans="46:160" x14ac:dyDescent="0.3">
      <c r="AT140" s="44" t="str">
        <f t="shared" si="119"/>
        <v>6H_14x8S.L8.IOV</v>
      </c>
      <c r="AU140" s="18" t="s">
        <v>68</v>
      </c>
      <c r="AV140" s="18" t="s">
        <v>1134</v>
      </c>
      <c r="AW140" s="20" t="s">
        <v>1065</v>
      </c>
      <c r="AX140" s="227">
        <v>1220115</v>
      </c>
      <c r="AY140" s="228">
        <v>95</v>
      </c>
      <c r="AZ140" s="225" t="e">
        <f t="shared" si="124"/>
        <v>#N/A</v>
      </c>
      <c r="BA140" s="91"/>
      <c r="CK140" s="160" t="str">
        <f t="shared" si="132"/>
        <v>..</v>
      </c>
      <c r="CL140" s="18"/>
      <c r="CM140" s="18"/>
      <c r="CN140" s="219"/>
      <c r="CO140" s="23"/>
      <c r="CP140" s="225"/>
      <c r="CQ140" s="225"/>
      <c r="CR140" s="23"/>
      <c r="CV140" s="23"/>
      <c r="CW140" s="177" t="str">
        <f t="shared" si="133"/>
        <v xml:space="preserve"> </v>
      </c>
      <c r="DE140" s="18"/>
      <c r="DF140" s="177"/>
      <c r="DP140" s="7" t="s">
        <v>927</v>
      </c>
      <c r="DQ140" s="7"/>
      <c r="DR140" s="7"/>
      <c r="DS140" s="34"/>
      <c r="DT140" s="236"/>
      <c r="DU140" s="236"/>
      <c r="DV140" s="236"/>
      <c r="DW140" s="236"/>
      <c r="EI140" s="19"/>
      <c r="EJ140" s="18"/>
      <c r="EK140" s="18"/>
      <c r="EL140" s="20"/>
      <c r="FA140" s="27"/>
      <c r="FB140" s="18"/>
      <c r="FC140" s="20"/>
      <c r="FD140" s="18"/>
    </row>
    <row r="141" spans="46:160" x14ac:dyDescent="0.3">
      <c r="AT141" s="44" t="str">
        <f t="shared" si="119"/>
        <v>7_10T.L8.IOV</v>
      </c>
      <c r="AU141" s="18" t="s">
        <v>68</v>
      </c>
      <c r="AV141" s="18" t="s">
        <v>795</v>
      </c>
      <c r="AW141" s="20" t="s">
        <v>1065</v>
      </c>
      <c r="AX141" s="227">
        <v>1220115</v>
      </c>
      <c r="AY141" s="228">
        <v>364</v>
      </c>
      <c r="AZ141" s="225" t="e">
        <f t="shared" si="124"/>
        <v>#N/A</v>
      </c>
      <c r="BA141" s="91"/>
      <c r="CK141" s="160" t="str">
        <f t="shared" si="132"/>
        <v>..</v>
      </c>
      <c r="CL141" s="18"/>
      <c r="CM141" s="18"/>
      <c r="CN141" s="18"/>
      <c r="CO141" s="23"/>
      <c r="CP141" s="225"/>
      <c r="CQ141" s="225"/>
      <c r="CR141" s="23"/>
      <c r="CS141" s="161"/>
      <c r="CT141" s="23"/>
      <c r="CU141" s="23"/>
      <c r="CV141" s="23"/>
      <c r="CW141" s="177" t="str">
        <f t="shared" si="133"/>
        <v xml:space="preserve"> </v>
      </c>
      <c r="DE141" s="18"/>
      <c r="DF141" s="177"/>
      <c r="DP141" s="7" t="s">
        <v>927</v>
      </c>
      <c r="DQ141" s="7"/>
      <c r="DR141" s="7"/>
      <c r="DS141" s="34"/>
      <c r="DT141" s="236"/>
      <c r="DU141" s="236"/>
      <c r="DV141" s="236"/>
      <c r="DW141" s="236"/>
      <c r="EI141" s="19"/>
      <c r="EJ141" s="18"/>
      <c r="EK141" s="18"/>
      <c r="EL141" s="18"/>
      <c r="FA141" s="27"/>
      <c r="FB141" s="18"/>
      <c r="FC141" s="20"/>
      <c r="FD141" s="18"/>
    </row>
    <row r="142" spans="46:160" x14ac:dyDescent="0.3">
      <c r="AT142" s="44" t="str">
        <f t="shared" si="119"/>
        <v>7_6T.L8.IOV</v>
      </c>
      <c r="AU142" s="18" t="s">
        <v>68</v>
      </c>
      <c r="AV142" s="20" t="s">
        <v>764</v>
      </c>
      <c r="AW142" s="20" t="s">
        <v>1065</v>
      </c>
      <c r="AX142" s="227">
        <v>1220115</v>
      </c>
      <c r="AY142" s="228">
        <v>405</v>
      </c>
      <c r="AZ142" s="225" t="e">
        <f t="shared" si="124"/>
        <v>#N/A</v>
      </c>
      <c r="BA142" s="91"/>
      <c r="CK142" s="160" t="str">
        <f t="shared" si="132"/>
        <v>..</v>
      </c>
      <c r="CL142" s="18"/>
      <c r="CM142" s="18"/>
      <c r="CN142" s="18"/>
      <c r="CO142" s="23"/>
      <c r="CP142" s="225"/>
      <c r="CQ142" s="225"/>
      <c r="CR142" s="23"/>
      <c r="CS142" s="161"/>
      <c r="CT142" s="23"/>
      <c r="CU142" s="23"/>
      <c r="CV142" s="23"/>
      <c r="CW142" s="177" t="str">
        <f t="shared" si="133"/>
        <v xml:space="preserve"> </v>
      </c>
      <c r="DE142" s="18"/>
      <c r="DF142" s="177"/>
      <c r="DP142" s="7" t="s">
        <v>927</v>
      </c>
      <c r="DQ142" s="7"/>
      <c r="DR142" s="7"/>
      <c r="DS142" s="34"/>
      <c r="DT142" s="236"/>
      <c r="DU142" s="236"/>
      <c r="DV142" s="236"/>
      <c r="DW142" s="236"/>
      <c r="EI142" s="19"/>
      <c r="EJ142" s="18"/>
      <c r="EK142" s="18"/>
      <c r="EL142" s="18"/>
      <c r="FA142" s="27"/>
      <c r="FB142" s="18"/>
      <c r="FC142" s="20"/>
      <c r="FD142" s="18"/>
    </row>
    <row r="143" spans="46:160" x14ac:dyDescent="0.3">
      <c r="AT143" s="44" t="str">
        <f t="shared" si="119"/>
        <v>7_8T.L8.IOV</v>
      </c>
      <c r="AU143" s="18" t="s">
        <v>68</v>
      </c>
      <c r="AV143" s="18" t="s">
        <v>778</v>
      </c>
      <c r="AW143" s="20" t="s">
        <v>1065</v>
      </c>
      <c r="AX143" s="227">
        <v>1220115</v>
      </c>
      <c r="AY143" s="228">
        <v>405</v>
      </c>
      <c r="AZ143" s="225" t="e">
        <f t="shared" si="124"/>
        <v>#N/A</v>
      </c>
      <c r="BA143" s="91"/>
      <c r="CK143" s="160" t="str">
        <f t="shared" si="132"/>
        <v>..</v>
      </c>
      <c r="CL143" s="18"/>
      <c r="CM143" s="18"/>
      <c r="CN143" s="18"/>
      <c r="CO143" s="23"/>
      <c r="CP143" s="225"/>
      <c r="CQ143" s="225"/>
      <c r="CR143" s="23"/>
      <c r="CS143" s="162" t="s">
        <v>1252</v>
      </c>
      <c r="CT143" s="23"/>
      <c r="CU143" s="23"/>
      <c r="CV143" s="23"/>
      <c r="CW143" s="177" t="str">
        <f t="shared" si="133"/>
        <v xml:space="preserve"> </v>
      </c>
      <c r="DE143" s="18"/>
      <c r="DF143" s="177"/>
      <c r="DP143" s="7" t="s">
        <v>927</v>
      </c>
      <c r="DQ143" s="7"/>
      <c r="DR143" s="7"/>
      <c r="DS143" s="34"/>
      <c r="DT143" s="236"/>
      <c r="DU143" s="236"/>
      <c r="DV143" s="236"/>
      <c r="DW143" s="236"/>
      <c r="EI143" s="19"/>
      <c r="EJ143" s="18"/>
      <c r="EK143" s="18"/>
      <c r="EL143" s="18"/>
      <c r="FA143" s="27"/>
      <c r="FB143" s="18"/>
      <c r="FC143" s="20"/>
      <c r="FD143" s="18"/>
    </row>
    <row r="144" spans="46:160" x14ac:dyDescent="0.3">
      <c r="AT144" s="44" t="str">
        <f t="shared" si="119"/>
        <v>7H_10T.L8.IOV</v>
      </c>
      <c r="AU144" s="18" t="s">
        <v>68</v>
      </c>
      <c r="AV144" s="18" t="s">
        <v>802</v>
      </c>
      <c r="AW144" s="20" t="s">
        <v>1065</v>
      </c>
      <c r="AX144" s="227">
        <v>1220115</v>
      </c>
      <c r="AY144" s="228">
        <v>364</v>
      </c>
      <c r="AZ144" s="225" t="e">
        <f t="shared" si="124"/>
        <v>#N/A</v>
      </c>
      <c r="BA144" s="91"/>
      <c r="CK144" s="160" t="str">
        <f t="shared" si="132"/>
        <v>..</v>
      </c>
      <c r="CL144" s="18"/>
      <c r="CM144" s="18"/>
      <c r="CN144" s="219"/>
      <c r="CO144" s="23"/>
      <c r="CP144" s="225"/>
      <c r="CQ144" s="225"/>
      <c r="CR144" s="23"/>
      <c r="CS144" s="161" t="s">
        <v>1253</v>
      </c>
      <c r="CT144" s="23"/>
      <c r="CU144" s="23"/>
      <c r="CV144" s="23"/>
      <c r="CW144" s="177" t="str">
        <f t="shared" si="133"/>
        <v xml:space="preserve"> </v>
      </c>
      <c r="DE144" s="18"/>
      <c r="DF144" s="177"/>
      <c r="DP144" s="7" t="s">
        <v>927</v>
      </c>
      <c r="DQ144" s="7"/>
      <c r="DR144" s="7"/>
      <c r="DS144" s="34"/>
      <c r="DT144" s="236"/>
      <c r="DU144" s="236"/>
      <c r="DV144" s="236"/>
      <c r="DW144" s="236"/>
      <c r="EI144" s="19"/>
      <c r="EJ144" s="18"/>
      <c r="EK144" s="18"/>
      <c r="EL144" s="18"/>
      <c r="FA144" s="27"/>
      <c r="FB144" s="18"/>
      <c r="FC144" s="20"/>
      <c r="FD144" s="18"/>
    </row>
    <row r="145" spans="46:160" x14ac:dyDescent="0.3">
      <c r="AT145" s="44" t="str">
        <f t="shared" si="119"/>
        <v>8_10T.L8.IOV</v>
      </c>
      <c r="AU145" s="18" t="s">
        <v>68</v>
      </c>
      <c r="AV145" s="18" t="s">
        <v>810</v>
      </c>
      <c r="AW145" s="20" t="s">
        <v>1065</v>
      </c>
      <c r="AX145" s="227">
        <v>1220115</v>
      </c>
      <c r="AY145" s="228">
        <v>364</v>
      </c>
      <c r="AZ145" s="225" t="e">
        <f t="shared" si="124"/>
        <v>#N/A</v>
      </c>
      <c r="BA145" s="91"/>
      <c r="CK145" s="160" t="str">
        <f t="shared" si="132"/>
        <v>..</v>
      </c>
      <c r="CL145" s="18"/>
      <c r="CM145" s="18"/>
      <c r="CN145" s="18"/>
      <c r="CO145" s="23"/>
      <c r="CP145" s="225"/>
      <c r="CQ145" s="225"/>
      <c r="CR145" s="23"/>
      <c r="CS145" s="47" t="s">
        <v>1254</v>
      </c>
      <c r="CU145" s="225" t="e">
        <f t="shared" ref="CU145:CU172" si="134">CT145*INDEX($DB$90:$DB$92,MATCH($CQ$85,Currency,0))/$DB$90</f>
        <v>#N/A</v>
      </c>
      <c r="CV145" s="24"/>
      <c r="CW145" s="177" t="str">
        <f t="shared" si="133"/>
        <v xml:space="preserve"> </v>
      </c>
      <c r="DE145" s="18"/>
      <c r="DF145" s="177"/>
      <c r="DP145" s="7" t="s">
        <v>927</v>
      </c>
      <c r="DQ145" s="7"/>
      <c r="DR145" s="7"/>
      <c r="DS145" s="34"/>
      <c r="DT145" s="236"/>
      <c r="DU145" s="236"/>
      <c r="DV145" s="236"/>
      <c r="DW145" s="236"/>
      <c r="EI145" s="21"/>
      <c r="EJ145" s="18"/>
      <c r="EK145" s="18"/>
      <c r="EL145" s="18"/>
      <c r="FA145" s="27"/>
      <c r="FB145" s="18"/>
      <c r="FC145" s="20"/>
      <c r="FD145" s="18"/>
    </row>
    <row r="146" spans="46:160" x14ac:dyDescent="0.3">
      <c r="AT146" s="44" t="str">
        <f t="shared" si="119"/>
        <v>8_12T.L8.IOV</v>
      </c>
      <c r="AU146" s="18" t="s">
        <v>68</v>
      </c>
      <c r="AV146" s="18" t="s">
        <v>826</v>
      </c>
      <c r="AW146" s="20" t="s">
        <v>1065</v>
      </c>
      <c r="AX146" s="227">
        <v>1220115</v>
      </c>
      <c r="AY146" s="228">
        <v>352</v>
      </c>
      <c r="AZ146" s="225" t="e">
        <f t="shared" si="124"/>
        <v>#N/A</v>
      </c>
      <c r="BA146" s="91"/>
      <c r="CK146" s="160" t="str">
        <f t="shared" si="132"/>
        <v>..</v>
      </c>
      <c r="CL146" s="18"/>
      <c r="CM146" s="18"/>
      <c r="CN146" s="18"/>
      <c r="CO146" s="23"/>
      <c r="CP146" s="225"/>
      <c r="CQ146" s="225"/>
      <c r="CR146" s="23"/>
      <c r="CS146" s="47" t="s">
        <v>1255</v>
      </c>
      <c r="CU146" s="225" t="e">
        <f t="shared" si="134"/>
        <v>#N/A</v>
      </c>
      <c r="CV146" s="24"/>
      <c r="CW146" s="177" t="str">
        <f t="shared" si="133"/>
        <v xml:space="preserve"> </v>
      </c>
      <c r="DE146" s="18"/>
      <c r="DF146" s="177"/>
      <c r="DP146" s="7" t="s">
        <v>927</v>
      </c>
      <c r="DQ146" s="7"/>
      <c r="DR146" s="7"/>
      <c r="DS146" s="34"/>
      <c r="DT146" s="236"/>
      <c r="DU146" s="236"/>
      <c r="DV146" s="236"/>
      <c r="DW146" s="236"/>
      <c r="EI146" s="19"/>
      <c r="EJ146" s="18"/>
      <c r="EK146" s="18"/>
      <c r="EL146" s="20"/>
      <c r="FA146" s="27"/>
      <c r="FB146" s="18"/>
      <c r="FC146" s="20"/>
      <c r="FD146" s="18"/>
    </row>
    <row r="147" spans="46:160" x14ac:dyDescent="0.3">
      <c r="AT147" s="44" t="str">
        <f t="shared" ref="AT147:AT210" si="135">CONCATENATE(AV147,".",AU147,".",AW147)</f>
        <v>8_14S.L8.IOV</v>
      </c>
      <c r="AU147" s="18" t="s">
        <v>68</v>
      </c>
      <c r="AV147" s="18" t="s">
        <v>1103</v>
      </c>
      <c r="AW147" s="20" t="s">
        <v>1065</v>
      </c>
      <c r="AX147" s="227">
        <v>1220115</v>
      </c>
      <c r="AY147" s="228">
        <v>80</v>
      </c>
      <c r="AZ147" s="225" t="e">
        <f t="shared" si="124"/>
        <v>#N/A</v>
      </c>
      <c r="BA147" s="91"/>
      <c r="CK147" s="160" t="str">
        <f t="shared" si="132"/>
        <v>..</v>
      </c>
      <c r="CL147" s="18"/>
      <c r="CM147" s="18"/>
      <c r="CN147" s="18"/>
      <c r="CO147" s="23"/>
      <c r="CP147" s="225"/>
      <c r="CQ147" s="225"/>
      <c r="CR147" s="23"/>
      <c r="CS147" s="47" t="s">
        <v>1256</v>
      </c>
      <c r="CU147" s="225" t="e">
        <f t="shared" si="134"/>
        <v>#N/A</v>
      </c>
      <c r="CV147" s="24"/>
      <c r="CW147" s="177" t="str">
        <f t="shared" si="133"/>
        <v xml:space="preserve"> </v>
      </c>
      <c r="DE147" s="18"/>
      <c r="DF147" s="177"/>
      <c r="DP147" s="7" t="s">
        <v>954</v>
      </c>
      <c r="DQ147" s="7"/>
      <c r="DR147" s="7"/>
      <c r="DS147" s="34"/>
      <c r="DT147" s="236"/>
      <c r="DU147" s="236"/>
      <c r="DV147" s="236"/>
      <c r="DW147" s="236"/>
      <c r="EI147" s="19"/>
      <c r="EJ147" s="18"/>
      <c r="EK147" s="18"/>
      <c r="EL147" s="20"/>
      <c r="FA147" s="27"/>
      <c r="FB147" s="18"/>
      <c r="FC147" s="20"/>
      <c r="FD147" s="18"/>
    </row>
    <row r="148" spans="46:160" x14ac:dyDescent="0.3">
      <c r="AT148" s="44" t="str">
        <f t="shared" si="135"/>
        <v>8_6T.L8.IOV</v>
      </c>
      <c r="AU148" s="18" t="s">
        <v>68</v>
      </c>
      <c r="AV148" s="18" t="s">
        <v>773</v>
      </c>
      <c r="AW148" s="20" t="s">
        <v>1065</v>
      </c>
      <c r="AX148" s="227">
        <v>1220115</v>
      </c>
      <c r="AY148" s="228">
        <v>405</v>
      </c>
      <c r="AZ148" s="225" t="e">
        <f t="shared" si="124"/>
        <v>#N/A</v>
      </c>
      <c r="BA148" s="91"/>
      <c r="CK148" s="160" t="str">
        <f t="shared" si="132"/>
        <v>..</v>
      </c>
      <c r="CL148" s="18"/>
      <c r="CM148" s="18"/>
      <c r="CN148" s="18"/>
      <c r="CO148" s="23"/>
      <c r="CP148" s="225"/>
      <c r="CQ148" s="225"/>
      <c r="CR148" s="23"/>
      <c r="CS148" s="47" t="s">
        <v>1257</v>
      </c>
      <c r="CU148" s="225" t="e">
        <f t="shared" si="134"/>
        <v>#N/A</v>
      </c>
      <c r="CV148" s="24"/>
      <c r="CW148" s="177" t="str">
        <f t="shared" si="133"/>
        <v xml:space="preserve"> </v>
      </c>
      <c r="CY148" s="66"/>
      <c r="CZ148" s="66"/>
      <c r="DA148" s="66"/>
      <c r="DB148" s="66"/>
      <c r="DC148" s="66"/>
      <c r="DD148" s="66"/>
      <c r="DE148" s="23"/>
      <c r="DF148" s="177"/>
      <c r="DP148" s="7" t="s">
        <v>954</v>
      </c>
      <c r="DQ148" s="7"/>
      <c r="DR148" s="7"/>
      <c r="DS148" s="34"/>
      <c r="DT148" s="236"/>
      <c r="DU148" s="236"/>
      <c r="DV148" s="236"/>
      <c r="DW148" s="236"/>
      <c r="EI148" s="19"/>
      <c r="EJ148" s="18"/>
      <c r="EK148" s="18"/>
      <c r="EL148" s="18"/>
      <c r="FA148" s="27"/>
      <c r="FB148" s="18"/>
      <c r="FC148" s="20"/>
      <c r="FD148" s="18"/>
    </row>
    <row r="149" spans="46:160" x14ac:dyDescent="0.3">
      <c r="AT149" s="44" t="str">
        <f t="shared" si="135"/>
        <v>8_8T.L8.IOV</v>
      </c>
      <c r="AU149" s="18" t="s">
        <v>68</v>
      </c>
      <c r="AV149" s="18" t="s">
        <v>785</v>
      </c>
      <c r="AW149" s="20" t="s">
        <v>1065</v>
      </c>
      <c r="AX149" s="227">
        <v>1220115</v>
      </c>
      <c r="AY149" s="228">
        <v>405</v>
      </c>
      <c r="AZ149" s="225" t="e">
        <f t="shared" si="124"/>
        <v>#N/A</v>
      </c>
      <c r="BA149" s="91"/>
      <c r="CK149" s="160" t="str">
        <f t="shared" si="132"/>
        <v>..</v>
      </c>
      <c r="CL149" s="18"/>
      <c r="CM149" s="18"/>
      <c r="CN149" s="18"/>
      <c r="CO149" s="23"/>
      <c r="CP149" s="225"/>
      <c r="CQ149" s="225"/>
      <c r="CR149" s="23"/>
      <c r="CS149" s="47" t="s">
        <v>1258</v>
      </c>
      <c r="CU149" s="225" t="e">
        <f t="shared" si="134"/>
        <v>#N/A</v>
      </c>
      <c r="CV149" s="24"/>
      <c r="CW149" s="177" t="str">
        <f t="shared" si="133"/>
        <v xml:space="preserve"> </v>
      </c>
      <c r="CY149" s="66"/>
      <c r="CZ149" s="66"/>
      <c r="DA149" s="66"/>
      <c r="DB149" s="66"/>
      <c r="DC149" s="66"/>
      <c r="DD149" s="66"/>
      <c r="DE149" s="23"/>
      <c r="DF149" s="177"/>
      <c r="DP149" s="7" t="s">
        <v>954</v>
      </c>
      <c r="DQ149" s="7"/>
      <c r="DR149" s="7"/>
      <c r="DS149" s="34"/>
      <c r="DT149" s="236"/>
      <c r="DU149" s="236"/>
      <c r="DV149" s="236"/>
      <c r="DW149" s="236"/>
      <c r="EI149" s="19"/>
      <c r="EJ149" s="18"/>
      <c r="EK149" s="18"/>
      <c r="EL149" s="20"/>
      <c r="FA149" s="27"/>
      <c r="FB149" s="18"/>
      <c r="FC149" s="20"/>
      <c r="FD149" s="18"/>
    </row>
    <row r="150" spans="46:160" x14ac:dyDescent="0.3">
      <c r="AT150" s="44" t="str">
        <f t="shared" si="135"/>
        <v>9_10T.L8.IOV</v>
      </c>
      <c r="AU150" s="18" t="s">
        <v>68</v>
      </c>
      <c r="AV150" s="18" t="s">
        <v>818</v>
      </c>
      <c r="AW150" s="20" t="s">
        <v>1065</v>
      </c>
      <c r="AX150" s="227">
        <v>1220115</v>
      </c>
      <c r="AY150" s="228">
        <v>364</v>
      </c>
      <c r="AZ150" s="225" t="e">
        <f t="shared" si="124"/>
        <v>#N/A</v>
      </c>
      <c r="BA150" s="91"/>
      <c r="CK150" s="160" t="str">
        <f t="shared" si="132"/>
        <v>..</v>
      </c>
      <c r="CL150" s="18"/>
      <c r="CM150" s="18"/>
      <c r="CN150" s="18"/>
      <c r="CO150" s="23"/>
      <c r="CP150" s="225"/>
      <c r="CQ150" s="225"/>
      <c r="CR150" s="23"/>
      <c r="CS150" s="47" t="s">
        <v>1259</v>
      </c>
      <c r="CU150" s="225" t="e">
        <f t="shared" si="134"/>
        <v>#N/A</v>
      </c>
      <c r="CV150" s="24"/>
      <c r="CW150" s="177" t="str">
        <f t="shared" si="133"/>
        <v xml:space="preserve"> </v>
      </c>
      <c r="CY150" s="66"/>
      <c r="CZ150" s="66"/>
      <c r="DA150" s="66"/>
      <c r="DB150" s="66"/>
      <c r="DC150" s="66"/>
      <c r="DD150" s="66"/>
      <c r="DE150" s="23"/>
      <c r="DF150" s="177"/>
      <c r="DP150" s="7" t="s">
        <v>954</v>
      </c>
      <c r="DQ150" s="7"/>
      <c r="DR150" s="7"/>
      <c r="DS150" s="34"/>
      <c r="DT150" s="236"/>
      <c r="DU150" s="236"/>
      <c r="DV150" s="236"/>
      <c r="DW150" s="236"/>
      <c r="EI150" s="19"/>
      <c r="EJ150" s="18"/>
      <c r="EK150" s="18"/>
      <c r="EL150" s="20"/>
      <c r="FA150" s="27"/>
      <c r="FB150" s="18"/>
      <c r="FC150" s="20"/>
      <c r="FD150" s="18"/>
    </row>
    <row r="151" spans="46:160" x14ac:dyDescent="0.3">
      <c r="AT151" s="44" t="str">
        <f t="shared" si="135"/>
        <v>9_12T.L8.IOV</v>
      </c>
      <c r="AU151" s="18" t="s">
        <v>68</v>
      </c>
      <c r="AV151" s="18" t="s">
        <v>840</v>
      </c>
      <c r="AW151" s="20" t="s">
        <v>1065</v>
      </c>
      <c r="AX151" s="227">
        <v>1220115</v>
      </c>
      <c r="AY151" s="228">
        <v>352</v>
      </c>
      <c r="AZ151" s="225" t="e">
        <f t="shared" si="124"/>
        <v>#N/A</v>
      </c>
      <c r="BA151" s="91"/>
      <c r="CK151" s="160" t="str">
        <f t="shared" si="132"/>
        <v>..</v>
      </c>
      <c r="CL151" s="18"/>
      <c r="CM151" s="18"/>
      <c r="CN151" s="18"/>
      <c r="CO151" s="23"/>
      <c r="CP151" s="225"/>
      <c r="CQ151" s="225"/>
      <c r="CR151" s="23"/>
      <c r="CS151" s="47" t="s">
        <v>1260</v>
      </c>
      <c r="CU151" s="225" t="e">
        <f t="shared" si="134"/>
        <v>#N/A</v>
      </c>
      <c r="CV151" s="24"/>
      <c r="CW151" s="177" t="str">
        <f t="shared" si="133"/>
        <v xml:space="preserve"> </v>
      </c>
      <c r="CY151" s="66"/>
      <c r="CZ151" s="66"/>
      <c r="DA151" s="66"/>
      <c r="DB151" s="66"/>
      <c r="DC151" s="66"/>
      <c r="DD151" s="66"/>
      <c r="DE151" s="23"/>
      <c r="DF151" s="177"/>
      <c r="DP151" s="7" t="s">
        <v>954</v>
      </c>
      <c r="DQ151" s="7"/>
      <c r="DR151" s="7"/>
      <c r="DS151" s="34"/>
      <c r="DT151" s="236"/>
      <c r="DU151" s="236"/>
      <c r="DV151" s="236"/>
      <c r="DW151" s="236"/>
      <c r="EI151" s="21"/>
      <c r="EJ151" s="18"/>
      <c r="EK151" s="18"/>
      <c r="EL151" s="20"/>
      <c r="FA151" s="27"/>
      <c r="FB151" s="18"/>
      <c r="FC151" s="20"/>
      <c r="FD151" s="18"/>
    </row>
    <row r="152" spans="46:160" x14ac:dyDescent="0.3">
      <c r="AT152" s="44" t="str">
        <f t="shared" si="135"/>
        <v>9_13T.L8.IOV</v>
      </c>
      <c r="AU152" s="18" t="s">
        <v>68</v>
      </c>
      <c r="AV152" s="18" t="s">
        <v>876</v>
      </c>
      <c r="AW152" s="20" t="s">
        <v>1065</v>
      </c>
      <c r="AX152" s="227">
        <v>1220115</v>
      </c>
      <c r="AY152" s="228">
        <v>301</v>
      </c>
      <c r="AZ152" s="225" t="e">
        <f t="shared" si="124"/>
        <v>#N/A</v>
      </c>
      <c r="BA152" s="91"/>
      <c r="CK152" s="160" t="str">
        <f t="shared" si="132"/>
        <v>..</v>
      </c>
      <c r="CL152" s="18"/>
      <c r="CM152" s="18"/>
      <c r="CN152" s="18"/>
      <c r="CO152" s="23"/>
      <c r="CP152" s="225"/>
      <c r="CQ152" s="225"/>
      <c r="CR152" s="23"/>
      <c r="CS152" s="47" t="s">
        <v>1261</v>
      </c>
      <c r="CU152" s="225" t="e">
        <f t="shared" si="134"/>
        <v>#N/A</v>
      </c>
      <c r="CV152" s="24"/>
      <c r="CW152" s="177" t="str">
        <f t="shared" si="133"/>
        <v xml:space="preserve"> </v>
      </c>
      <c r="CY152" s="66"/>
      <c r="CZ152" s="66"/>
      <c r="DA152" s="66"/>
      <c r="DB152" s="66"/>
      <c r="DC152" s="66"/>
      <c r="DD152" s="66"/>
      <c r="DE152" s="23"/>
      <c r="DF152" s="177"/>
      <c r="DP152" s="7" t="s">
        <v>954</v>
      </c>
      <c r="DQ152" s="7"/>
      <c r="DR152" s="7"/>
      <c r="DS152" s="34"/>
      <c r="DT152" s="236"/>
      <c r="DU152" s="236"/>
      <c r="DV152" s="236"/>
      <c r="DW152" s="236"/>
      <c r="EI152" s="21"/>
      <c r="EJ152" s="18"/>
      <c r="EK152" s="18"/>
      <c r="EL152" s="20"/>
      <c r="FA152" s="27"/>
      <c r="FB152" s="18"/>
      <c r="FC152" s="20"/>
      <c r="FD152" s="18"/>
    </row>
    <row r="153" spans="46:160" x14ac:dyDescent="0.3">
      <c r="AT153" s="44" t="str">
        <f t="shared" si="135"/>
        <v>9_14T.L8.IOV</v>
      </c>
      <c r="AU153" s="18" t="s">
        <v>68</v>
      </c>
      <c r="AV153" s="18" t="s">
        <v>917</v>
      </c>
      <c r="AW153" s="20" t="s">
        <v>1065</v>
      </c>
      <c r="AX153" s="227">
        <v>1220115</v>
      </c>
      <c r="AY153" s="228">
        <v>121</v>
      </c>
      <c r="AZ153" s="225" t="e">
        <f t="shared" si="124"/>
        <v>#N/A</v>
      </c>
      <c r="BA153" s="91"/>
      <c r="CK153" s="160" t="str">
        <f t="shared" si="132"/>
        <v>..</v>
      </c>
      <c r="CL153" s="18"/>
      <c r="CM153" s="18"/>
      <c r="CN153" s="18"/>
      <c r="CO153" s="23"/>
      <c r="CP153" s="225"/>
      <c r="CQ153" s="225"/>
      <c r="CR153" s="23"/>
      <c r="CS153" s="47" t="s">
        <v>1262</v>
      </c>
      <c r="CU153" s="225" t="e">
        <f t="shared" si="134"/>
        <v>#N/A</v>
      </c>
      <c r="CV153" s="24"/>
      <c r="CW153" s="177" t="str">
        <f t="shared" si="133"/>
        <v xml:space="preserve"> </v>
      </c>
      <c r="CY153" s="66"/>
      <c r="CZ153" s="66"/>
      <c r="DA153" s="66"/>
      <c r="DB153" s="66"/>
      <c r="DC153" s="66"/>
      <c r="DD153" s="66"/>
      <c r="DE153" s="23"/>
      <c r="DF153" s="177"/>
      <c r="DP153" s="7" t="s">
        <v>954</v>
      </c>
      <c r="DQ153" s="7"/>
      <c r="DR153" s="7"/>
      <c r="DS153" s="34"/>
      <c r="DT153" s="236"/>
      <c r="DU153" s="236"/>
      <c r="DV153" s="236"/>
      <c r="DW153" s="236"/>
      <c r="EI153" s="19"/>
      <c r="EJ153" s="18"/>
      <c r="EK153" s="18"/>
      <c r="EL153" s="20"/>
      <c r="FA153" s="27"/>
      <c r="FB153" s="18"/>
      <c r="FC153" s="20"/>
      <c r="FD153" s="18"/>
    </row>
    <row r="154" spans="46:160" x14ac:dyDescent="0.3">
      <c r="AT154" s="44" t="str">
        <f t="shared" si="135"/>
        <v>10_12T.L8.S</v>
      </c>
      <c r="AU154" s="18" t="s">
        <v>68</v>
      </c>
      <c r="AV154" s="18" t="s">
        <v>850</v>
      </c>
      <c r="AW154" s="20" t="s">
        <v>386</v>
      </c>
      <c r="AX154" s="227">
        <v>1220115</v>
      </c>
      <c r="AY154" s="228">
        <v>352</v>
      </c>
      <c r="AZ154" s="225" t="e">
        <f t="shared" si="124"/>
        <v>#N/A</v>
      </c>
      <c r="BA154" s="91"/>
      <c r="CK154" s="160" t="str">
        <f t="shared" si="132"/>
        <v>..</v>
      </c>
      <c r="CL154" s="18"/>
      <c r="CM154" s="18"/>
      <c r="CN154" s="18"/>
      <c r="CO154" s="23"/>
      <c r="CP154" s="225"/>
      <c r="CQ154" s="225"/>
      <c r="CR154" s="23"/>
      <c r="CS154" s="47" t="s">
        <v>1263</v>
      </c>
      <c r="CU154" s="225" t="e">
        <f t="shared" si="134"/>
        <v>#N/A</v>
      </c>
      <c r="CV154" s="24"/>
      <c r="CW154" s="177" t="str">
        <f t="shared" si="133"/>
        <v xml:space="preserve"> </v>
      </c>
      <c r="CY154" s="66"/>
      <c r="CZ154" s="66"/>
      <c r="DA154" s="66"/>
      <c r="DB154" s="66"/>
      <c r="DC154" s="66"/>
      <c r="DD154" s="66"/>
      <c r="DE154" s="23"/>
      <c r="DF154" s="177"/>
      <c r="DP154" s="7" t="s">
        <v>954</v>
      </c>
      <c r="DQ154" s="7"/>
      <c r="DR154" s="7"/>
      <c r="DS154" s="34"/>
      <c r="DT154" s="236"/>
      <c r="DU154" s="236"/>
      <c r="DV154" s="236"/>
      <c r="DW154" s="236"/>
      <c r="EI154" s="21"/>
      <c r="EJ154" s="18"/>
      <c r="EK154" s="18"/>
      <c r="EL154" s="20"/>
      <c r="FA154" s="27"/>
      <c r="FB154" s="18"/>
      <c r="FC154" s="20"/>
      <c r="FD154" s="18"/>
    </row>
    <row r="155" spans="46:160" x14ac:dyDescent="0.3">
      <c r="AT155" s="44" t="str">
        <f t="shared" si="135"/>
        <v>10_13T.L8.S</v>
      </c>
      <c r="AU155" s="18" t="s">
        <v>68</v>
      </c>
      <c r="AV155" s="18" t="s">
        <v>888</v>
      </c>
      <c r="AW155" s="20" t="s">
        <v>386</v>
      </c>
      <c r="AX155" s="227">
        <v>1220115</v>
      </c>
      <c r="AY155" s="228">
        <v>301</v>
      </c>
      <c r="AZ155" s="225" t="e">
        <f t="shared" si="124"/>
        <v>#N/A</v>
      </c>
      <c r="BA155" s="91"/>
      <c r="CK155" s="160" t="str">
        <f t="shared" si="132"/>
        <v>..</v>
      </c>
      <c r="CL155" s="18"/>
      <c r="CM155" s="18"/>
      <c r="CN155" s="18"/>
      <c r="CO155" s="23"/>
      <c r="CP155" s="225"/>
      <c r="CQ155" s="225"/>
      <c r="CR155" s="23"/>
      <c r="CS155" s="223" t="s">
        <v>1264</v>
      </c>
      <c r="CT155" s="23"/>
      <c r="CU155" s="225" t="e">
        <f t="shared" si="134"/>
        <v>#N/A</v>
      </c>
      <c r="CV155" s="161"/>
      <c r="CW155" s="177" t="str">
        <f t="shared" si="133"/>
        <v xml:space="preserve"> </v>
      </c>
      <c r="CY155" s="66"/>
      <c r="CZ155" s="66"/>
      <c r="DA155" s="66"/>
      <c r="DB155" s="66"/>
      <c r="DC155" s="66"/>
      <c r="DD155" s="66"/>
      <c r="DE155" s="23"/>
      <c r="DF155" s="177"/>
      <c r="DP155" s="7" t="s">
        <v>968</v>
      </c>
      <c r="DQ155" s="7"/>
      <c r="DR155" s="7"/>
      <c r="DS155" s="34"/>
      <c r="DT155" s="236"/>
      <c r="DU155" s="236"/>
      <c r="DV155" s="236"/>
      <c r="DW155" s="236"/>
      <c r="EI155" s="21"/>
      <c r="EJ155" s="18"/>
      <c r="EK155" s="18"/>
      <c r="EL155" s="18"/>
      <c r="FA155" s="27"/>
      <c r="FB155" s="18"/>
      <c r="FC155" s="20"/>
      <c r="FD155" s="18"/>
    </row>
    <row r="156" spans="46:160" x14ac:dyDescent="0.3">
      <c r="AT156" s="44" t="str">
        <f t="shared" si="135"/>
        <v>10_14S.L8.S</v>
      </c>
      <c r="AU156" s="18" t="s">
        <v>68</v>
      </c>
      <c r="AV156" s="18" t="s">
        <v>1182</v>
      </c>
      <c r="AW156" s="20" t="s">
        <v>386</v>
      </c>
      <c r="AX156" s="227">
        <v>1220115</v>
      </c>
      <c r="AY156" s="228">
        <v>105</v>
      </c>
      <c r="AZ156" s="225" t="e">
        <f t="shared" si="124"/>
        <v>#N/A</v>
      </c>
      <c r="BA156" s="91"/>
      <c r="CK156" s="160" t="str">
        <f t="shared" si="132"/>
        <v>..</v>
      </c>
      <c r="CL156" s="18"/>
      <c r="CM156" s="18"/>
      <c r="CN156" s="18"/>
      <c r="CO156" s="23"/>
      <c r="CP156" s="225"/>
      <c r="CQ156" s="225"/>
      <c r="CR156" s="23"/>
      <c r="CS156" s="226" t="s">
        <v>1265</v>
      </c>
      <c r="CU156" s="225" t="e">
        <f t="shared" si="134"/>
        <v>#N/A</v>
      </c>
      <c r="CV156" s="24"/>
      <c r="CW156" s="177" t="str">
        <f t="shared" si="133"/>
        <v xml:space="preserve"> </v>
      </c>
      <c r="CY156" s="66"/>
      <c r="CZ156" s="66"/>
      <c r="DA156" s="66"/>
      <c r="DB156" s="66"/>
      <c r="DC156" s="66"/>
      <c r="DD156" s="66"/>
      <c r="DE156" s="23"/>
      <c r="DF156" s="177"/>
      <c r="DP156" s="7" t="s">
        <v>968</v>
      </c>
      <c r="DQ156" s="7"/>
      <c r="DR156" s="7"/>
      <c r="DS156" s="34"/>
      <c r="DT156" s="236"/>
      <c r="DU156" s="236"/>
      <c r="DV156" s="236"/>
      <c r="DW156" s="236"/>
      <c r="EI156" s="21"/>
      <c r="EJ156" s="18"/>
      <c r="EK156" s="18"/>
      <c r="EL156" s="20"/>
      <c r="FA156" s="27"/>
      <c r="FB156" s="18"/>
      <c r="FC156" s="20"/>
      <c r="FD156" s="18"/>
    </row>
    <row r="157" spans="46:160" x14ac:dyDescent="0.3">
      <c r="AT157" s="44" t="str">
        <f t="shared" si="135"/>
        <v>10_14T.L8.S</v>
      </c>
      <c r="AU157" s="18" t="s">
        <v>68</v>
      </c>
      <c r="AV157" s="18" t="s">
        <v>930</v>
      </c>
      <c r="AW157" s="20" t="s">
        <v>386</v>
      </c>
      <c r="AX157" s="227">
        <v>1220115</v>
      </c>
      <c r="AY157" s="228">
        <v>121</v>
      </c>
      <c r="AZ157" s="225" t="e">
        <f t="shared" si="124"/>
        <v>#N/A</v>
      </c>
      <c r="BA157" s="91"/>
      <c r="CK157" s="160" t="str">
        <f t="shared" si="132"/>
        <v>..</v>
      </c>
      <c r="CL157" s="18"/>
      <c r="CM157" s="18"/>
      <c r="CN157" s="18"/>
      <c r="CO157" s="23"/>
      <c r="CP157" s="225"/>
      <c r="CQ157" s="225"/>
      <c r="CR157" s="23"/>
      <c r="CS157" s="226" t="s">
        <v>1266</v>
      </c>
      <c r="CU157" s="225" t="e">
        <f t="shared" si="134"/>
        <v>#N/A</v>
      </c>
      <c r="CV157" s="24"/>
      <c r="CW157" s="177" t="str">
        <f t="shared" si="133"/>
        <v xml:space="preserve"> </v>
      </c>
      <c r="CY157" s="66"/>
      <c r="CZ157" s="66"/>
      <c r="DA157" s="66"/>
      <c r="DB157" s="66"/>
      <c r="DC157" s="66"/>
      <c r="DD157" s="66"/>
      <c r="DE157" s="23"/>
      <c r="DF157" s="177"/>
      <c r="DP157" s="7" t="s">
        <v>968</v>
      </c>
      <c r="DQ157" s="7"/>
      <c r="DR157" s="7"/>
      <c r="DS157" s="34"/>
      <c r="DT157" s="236"/>
      <c r="DU157" s="236"/>
      <c r="DV157" s="236"/>
      <c r="DW157" s="236"/>
      <c r="EI157" s="21"/>
      <c r="EJ157" s="18"/>
      <c r="EK157" s="18"/>
      <c r="EL157" s="20"/>
      <c r="FA157" s="27"/>
      <c r="FB157" s="18"/>
      <c r="FC157" s="20"/>
      <c r="FD157" s="18"/>
    </row>
    <row r="158" spans="46:160" x14ac:dyDescent="0.3">
      <c r="AT158" s="44" t="str">
        <f t="shared" si="135"/>
        <v>11_12T.L8.S</v>
      </c>
      <c r="AU158" s="18" t="s">
        <v>68</v>
      </c>
      <c r="AV158" s="18" t="s">
        <v>863</v>
      </c>
      <c r="AW158" s="20" t="s">
        <v>386</v>
      </c>
      <c r="AX158" s="227">
        <v>1220115</v>
      </c>
      <c r="AY158" s="228">
        <v>352</v>
      </c>
      <c r="AZ158" s="225" t="e">
        <f t="shared" si="124"/>
        <v>#N/A</v>
      </c>
      <c r="BA158" s="91"/>
      <c r="CK158" s="160" t="str">
        <f t="shared" si="132"/>
        <v>..</v>
      </c>
      <c r="CL158" s="18"/>
      <c r="CM158" s="18"/>
      <c r="CN158" s="18"/>
      <c r="CO158" s="23"/>
      <c r="CP158" s="225"/>
      <c r="CQ158" s="225"/>
      <c r="CR158" s="23"/>
      <c r="CS158" s="226" t="s">
        <v>1267</v>
      </c>
      <c r="CU158" s="225" t="e">
        <f t="shared" si="134"/>
        <v>#N/A</v>
      </c>
      <c r="CV158" s="24"/>
      <c r="CW158" s="177" t="str">
        <f t="shared" si="133"/>
        <v xml:space="preserve"> </v>
      </c>
      <c r="CY158" s="66"/>
      <c r="CZ158" s="66"/>
      <c r="DA158" s="66"/>
      <c r="DB158" s="66"/>
      <c r="DC158" s="66"/>
      <c r="DD158" s="66"/>
      <c r="DE158" s="23"/>
      <c r="DF158" s="177"/>
      <c r="DP158" s="7" t="s">
        <v>968</v>
      </c>
      <c r="DQ158" s="7"/>
      <c r="DR158" s="7"/>
      <c r="DS158" s="34"/>
      <c r="DT158" s="236"/>
      <c r="DU158" s="236"/>
      <c r="DV158" s="236"/>
      <c r="DW158" s="236"/>
      <c r="EI158" s="21"/>
      <c r="EJ158" s="18"/>
      <c r="EK158" s="18"/>
      <c r="EL158" s="20"/>
      <c r="FA158" s="27"/>
      <c r="FB158" s="18"/>
      <c r="FC158" s="20"/>
      <c r="FD158" s="18"/>
    </row>
    <row r="159" spans="46:160" x14ac:dyDescent="0.3">
      <c r="AT159" s="44" t="str">
        <f t="shared" si="135"/>
        <v>11_13T.L8.S</v>
      </c>
      <c r="AU159" s="18" t="s">
        <v>68</v>
      </c>
      <c r="AV159" s="18" t="s">
        <v>898</v>
      </c>
      <c r="AW159" s="20" t="s">
        <v>386</v>
      </c>
      <c r="AX159" s="227">
        <v>1220115</v>
      </c>
      <c r="AY159" s="228">
        <v>301</v>
      </c>
      <c r="AZ159" s="225" t="e">
        <f t="shared" si="124"/>
        <v>#N/A</v>
      </c>
      <c r="BA159" s="91"/>
      <c r="CK159" s="160" t="str">
        <f t="shared" si="132"/>
        <v>..</v>
      </c>
      <c r="CL159" s="18"/>
      <c r="CM159" s="18"/>
      <c r="CN159" s="18"/>
      <c r="CO159" s="23"/>
      <c r="CP159" s="225"/>
      <c r="CQ159" s="225"/>
      <c r="CR159" s="23"/>
      <c r="CS159" s="47" t="s">
        <v>1268</v>
      </c>
      <c r="CU159" s="225" t="e">
        <f t="shared" si="134"/>
        <v>#N/A</v>
      </c>
      <c r="CV159" s="24"/>
      <c r="CW159" s="177" t="str">
        <f t="shared" si="133"/>
        <v xml:space="preserve"> </v>
      </c>
      <c r="CY159" s="66"/>
      <c r="CZ159" s="66"/>
      <c r="DA159" s="66"/>
      <c r="DB159" s="66"/>
      <c r="DC159" s="66"/>
      <c r="DD159" s="66"/>
      <c r="DE159" s="23"/>
      <c r="DF159" s="177"/>
      <c r="DP159" s="7" t="s">
        <v>968</v>
      </c>
      <c r="DQ159" s="7"/>
      <c r="DR159" s="7"/>
      <c r="DS159" s="34"/>
      <c r="DT159" s="236"/>
      <c r="DU159" s="236"/>
      <c r="DV159" s="236"/>
      <c r="DW159" s="236"/>
      <c r="EI159" s="21"/>
      <c r="EJ159" s="18"/>
      <c r="EK159" s="18"/>
      <c r="EL159" s="18"/>
      <c r="FA159" s="27"/>
      <c r="FB159" s="18"/>
      <c r="FC159" s="20"/>
      <c r="FD159" s="18"/>
    </row>
    <row r="160" spans="46:160" x14ac:dyDescent="0.3">
      <c r="AT160" s="44" t="str">
        <f t="shared" si="135"/>
        <v>11_14T.L8.S</v>
      </c>
      <c r="AU160" s="18" t="s">
        <v>68</v>
      </c>
      <c r="AV160" s="18" t="s">
        <v>943</v>
      </c>
      <c r="AW160" s="20" t="s">
        <v>386</v>
      </c>
      <c r="AX160" s="227">
        <v>1220115</v>
      </c>
      <c r="AY160" s="228">
        <v>121</v>
      </c>
      <c r="AZ160" s="225" t="e">
        <f t="shared" ref="AZ160:AZ223" si="136">AY160*INDEX($DB$90:$DB$92,MATCH($CQ$85,Currency,0))/$DB$90</f>
        <v>#N/A</v>
      </c>
      <c r="BA160" s="91"/>
      <c r="CK160" s="160" t="str">
        <f t="shared" si="132"/>
        <v>..</v>
      </c>
      <c r="CL160" s="18"/>
      <c r="CM160" s="18"/>
      <c r="CN160" s="18"/>
      <c r="CO160" s="23"/>
      <c r="CP160" s="225"/>
      <c r="CQ160" s="225"/>
      <c r="CR160" s="23"/>
      <c r="CS160" s="47" t="s">
        <v>1269</v>
      </c>
      <c r="CU160" s="225" t="e">
        <f t="shared" si="134"/>
        <v>#N/A</v>
      </c>
      <c r="CV160" s="24"/>
      <c r="CW160" s="177" t="str">
        <f t="shared" si="133"/>
        <v xml:space="preserve"> </v>
      </c>
      <c r="CY160" s="66"/>
      <c r="CZ160" s="66"/>
      <c r="DA160" s="66"/>
      <c r="DB160" s="66"/>
      <c r="DC160" s="66"/>
      <c r="DD160" s="66"/>
      <c r="DE160" s="23"/>
      <c r="DF160" s="177"/>
      <c r="DP160" s="7" t="s">
        <v>968</v>
      </c>
      <c r="DQ160" s="7"/>
      <c r="DR160" s="7"/>
      <c r="DS160" s="34"/>
      <c r="DT160" s="236"/>
      <c r="DU160" s="236"/>
      <c r="DV160" s="236"/>
      <c r="DW160" s="236"/>
      <c r="EI160" s="19"/>
      <c r="EJ160" s="18"/>
      <c r="EK160" s="18"/>
      <c r="EL160" s="18"/>
      <c r="FA160" s="27"/>
      <c r="FB160" s="18"/>
      <c r="FC160" s="20"/>
      <c r="FD160" s="18"/>
    </row>
    <row r="161" spans="46:160" x14ac:dyDescent="0.3">
      <c r="AT161" s="44" t="str">
        <f t="shared" si="135"/>
        <v>12_13T.L8.S</v>
      </c>
      <c r="AU161" s="18" t="s">
        <v>68</v>
      </c>
      <c r="AV161" s="18" t="s">
        <v>907</v>
      </c>
      <c r="AW161" s="20" t="s">
        <v>386</v>
      </c>
      <c r="AX161" s="227">
        <v>1220115</v>
      </c>
      <c r="AY161" s="228">
        <v>301</v>
      </c>
      <c r="AZ161" s="225" t="e">
        <f t="shared" si="136"/>
        <v>#N/A</v>
      </c>
      <c r="BA161" s="91"/>
      <c r="CK161" s="160" t="str">
        <f t="shared" si="132"/>
        <v>..</v>
      </c>
      <c r="CL161" s="18"/>
      <c r="CM161" s="18"/>
      <c r="CN161" s="18"/>
      <c r="CO161" s="23"/>
      <c r="CP161" s="225"/>
      <c r="CQ161" s="225"/>
      <c r="CR161" s="23"/>
      <c r="CS161" s="47" t="s">
        <v>1270</v>
      </c>
      <c r="CU161" s="225" t="e">
        <f t="shared" si="134"/>
        <v>#N/A</v>
      </c>
      <c r="CV161" s="24"/>
      <c r="CW161" s="177" t="str">
        <f t="shared" si="133"/>
        <v xml:space="preserve"> </v>
      </c>
      <c r="CY161" s="66"/>
      <c r="CZ161" s="66"/>
      <c r="DA161" s="66"/>
      <c r="DB161" s="66"/>
      <c r="DC161" s="66"/>
      <c r="DD161" s="66"/>
      <c r="DE161" s="23"/>
      <c r="DF161" s="177"/>
      <c r="DP161" s="7" t="s">
        <v>968</v>
      </c>
      <c r="DQ161" s="7"/>
      <c r="DR161" s="7"/>
      <c r="DS161" s="34"/>
      <c r="DT161" s="236"/>
      <c r="DU161" s="236"/>
      <c r="DV161" s="236"/>
      <c r="DW161" s="236"/>
      <c r="EI161" s="21"/>
      <c r="EJ161" s="18"/>
      <c r="EK161" s="18"/>
      <c r="EL161" s="18"/>
      <c r="FA161" s="27"/>
      <c r="FB161" s="18"/>
      <c r="FC161" s="20"/>
      <c r="FD161" s="18"/>
    </row>
    <row r="162" spans="46:160" x14ac:dyDescent="0.3">
      <c r="AT162" s="44" t="str">
        <f t="shared" si="135"/>
        <v>12_14F.L8.S</v>
      </c>
      <c r="AU162" s="18" t="s">
        <v>68</v>
      </c>
      <c r="AV162" s="18" t="s">
        <v>603</v>
      </c>
      <c r="AW162" s="20" t="s">
        <v>386</v>
      </c>
      <c r="AX162" s="227">
        <v>1220115</v>
      </c>
      <c r="AY162" s="228">
        <v>121</v>
      </c>
      <c r="AZ162" s="225" t="e">
        <f t="shared" si="136"/>
        <v>#N/A</v>
      </c>
      <c r="BA162" s="91"/>
      <c r="CK162" s="160" t="str">
        <f t="shared" si="132"/>
        <v>..</v>
      </c>
      <c r="CL162" s="18"/>
      <c r="CM162" s="18"/>
      <c r="CN162" s="18"/>
      <c r="CO162" s="23"/>
      <c r="CP162" s="225"/>
      <c r="CQ162" s="225"/>
      <c r="CR162" s="23"/>
      <c r="CS162" s="47" t="s">
        <v>1271</v>
      </c>
      <c r="CU162" s="225" t="e">
        <f t="shared" si="134"/>
        <v>#N/A</v>
      </c>
      <c r="CV162" s="24"/>
      <c r="CW162" s="177" t="str">
        <f t="shared" si="133"/>
        <v xml:space="preserve"> </v>
      </c>
      <c r="CY162" s="66"/>
      <c r="CZ162" s="66"/>
      <c r="DA162" s="66"/>
      <c r="DB162" s="66"/>
      <c r="DC162" s="66"/>
      <c r="DD162" s="66"/>
      <c r="DE162" s="23"/>
      <c r="DF162" s="177"/>
      <c r="DP162" s="7" t="s">
        <v>968</v>
      </c>
      <c r="DQ162" s="7"/>
      <c r="DR162" s="7"/>
      <c r="DS162" s="34"/>
      <c r="DT162" s="236"/>
      <c r="DU162" s="236"/>
      <c r="DV162" s="236"/>
      <c r="DW162" s="236"/>
      <c r="EI162" s="21"/>
      <c r="EJ162" s="18"/>
      <c r="EK162" s="18"/>
      <c r="EL162" s="18"/>
      <c r="FA162" s="27"/>
      <c r="FB162" s="18"/>
      <c r="FC162" s="20"/>
      <c r="FD162" s="18"/>
    </row>
    <row r="163" spans="46:160" x14ac:dyDescent="0.3">
      <c r="AT163" s="44" t="str">
        <f t="shared" si="135"/>
        <v>12_14T.L8.S</v>
      </c>
      <c r="AU163" s="18" t="s">
        <v>68</v>
      </c>
      <c r="AV163" s="18" t="s">
        <v>957</v>
      </c>
      <c r="AW163" s="20" t="s">
        <v>386</v>
      </c>
      <c r="AX163" s="227">
        <v>1220115</v>
      </c>
      <c r="AY163" s="228">
        <v>121</v>
      </c>
      <c r="AZ163" s="225" t="e">
        <f t="shared" si="136"/>
        <v>#N/A</v>
      </c>
      <c r="BA163" s="91"/>
      <c r="CK163" s="160" t="str">
        <f t="shared" si="132"/>
        <v>..</v>
      </c>
      <c r="CL163" s="18"/>
      <c r="CM163" s="18"/>
      <c r="CN163" s="18"/>
      <c r="CO163" s="23"/>
      <c r="CP163" s="225"/>
      <c r="CQ163" s="225"/>
      <c r="CR163" s="23"/>
      <c r="CS163" s="47" t="s">
        <v>1272</v>
      </c>
      <c r="CU163" s="225" t="e">
        <f t="shared" si="134"/>
        <v>#N/A</v>
      </c>
      <c r="CV163" s="24"/>
      <c r="CW163" s="177" t="str">
        <f t="shared" si="133"/>
        <v xml:space="preserve"> </v>
      </c>
      <c r="CY163" s="66"/>
      <c r="CZ163" s="66"/>
      <c r="DA163" s="66"/>
      <c r="DB163" s="66"/>
      <c r="DC163" s="66"/>
      <c r="DD163" s="66"/>
      <c r="DE163" s="23"/>
      <c r="DF163" s="177"/>
      <c r="DP163" s="7" t="s">
        <v>940</v>
      </c>
      <c r="DQ163" s="7"/>
      <c r="DR163" s="7"/>
      <c r="DS163" s="34"/>
      <c r="DT163" s="236"/>
      <c r="DU163" s="236"/>
      <c r="DV163" s="236"/>
      <c r="DW163" s="236"/>
      <c r="EI163" s="21"/>
      <c r="EJ163" s="18"/>
      <c r="EK163" s="18"/>
      <c r="EL163" s="20"/>
      <c r="FA163" s="27"/>
      <c r="FB163" s="18"/>
      <c r="FC163" s="20"/>
      <c r="FD163" s="18"/>
    </row>
    <row r="164" spans="46:160" x14ac:dyDescent="0.3">
      <c r="AT164" s="44" t="str">
        <f t="shared" si="135"/>
        <v>12_15T.L8.S</v>
      </c>
      <c r="AU164" s="18" t="s">
        <v>68</v>
      </c>
      <c r="AV164" s="18" t="s">
        <v>988</v>
      </c>
      <c r="AW164" s="20" t="s">
        <v>386</v>
      </c>
      <c r="AX164" s="227">
        <v>1220115</v>
      </c>
      <c r="AY164" s="228">
        <v>121</v>
      </c>
      <c r="AZ164" s="225" t="e">
        <f t="shared" si="136"/>
        <v>#N/A</v>
      </c>
      <c r="BA164" s="91"/>
      <c r="CK164" s="160" t="str">
        <f t="shared" si="132"/>
        <v>..</v>
      </c>
      <c r="CL164" s="18"/>
      <c r="CM164" s="18"/>
      <c r="CN164" s="18"/>
      <c r="CO164" s="23"/>
      <c r="CP164" s="225"/>
      <c r="CQ164" s="225"/>
      <c r="CR164" s="23"/>
      <c r="CS164" s="47" t="s">
        <v>1273</v>
      </c>
      <c r="CU164" s="225" t="e">
        <f t="shared" si="134"/>
        <v>#N/A</v>
      </c>
      <c r="CV164" s="24"/>
      <c r="CW164" s="177" t="str">
        <f t="shared" si="133"/>
        <v xml:space="preserve"> </v>
      </c>
      <c r="CY164" s="66"/>
      <c r="CZ164" s="66"/>
      <c r="DA164" s="66"/>
      <c r="DB164" s="66"/>
      <c r="DC164" s="66"/>
      <c r="DD164" s="66"/>
      <c r="DE164" s="23"/>
      <c r="DF164" s="177"/>
      <c r="DP164" s="7" t="s">
        <v>940</v>
      </c>
      <c r="DQ164" s="7"/>
      <c r="DR164" s="7"/>
      <c r="DS164" s="34"/>
      <c r="DT164" s="236"/>
      <c r="DU164" s="236"/>
      <c r="DV164" s="236"/>
      <c r="DW164" s="236"/>
      <c r="EI164" s="19"/>
      <c r="EJ164" s="18"/>
      <c r="EK164" s="18"/>
      <c r="EL164" s="18"/>
      <c r="FA164" s="27"/>
      <c r="FB164" s="18"/>
      <c r="FC164" s="20"/>
      <c r="FD164" s="18"/>
    </row>
    <row r="165" spans="46:160" x14ac:dyDescent="0.3">
      <c r="AT165" s="44" t="str">
        <f t="shared" si="135"/>
        <v>12_18B.L8.S</v>
      </c>
      <c r="AU165" s="18" t="s">
        <v>68</v>
      </c>
      <c r="AV165" s="18" t="s">
        <v>133</v>
      </c>
      <c r="AW165" s="20" t="s">
        <v>386</v>
      </c>
      <c r="AX165" s="227">
        <v>1220115</v>
      </c>
      <c r="AY165" s="228">
        <v>186</v>
      </c>
      <c r="AZ165" s="225" t="e">
        <f t="shared" si="136"/>
        <v>#N/A</v>
      </c>
      <c r="BA165" s="91"/>
      <c r="CK165" s="160" t="str">
        <f t="shared" si="132"/>
        <v>..</v>
      </c>
      <c r="CL165" s="18"/>
      <c r="CM165" s="18"/>
      <c r="CN165" s="18"/>
      <c r="CO165" s="23"/>
      <c r="CP165" s="225"/>
      <c r="CQ165" s="225"/>
      <c r="CR165" s="23"/>
      <c r="CS165" s="47" t="s">
        <v>1274</v>
      </c>
      <c r="CU165" s="225" t="e">
        <f t="shared" si="134"/>
        <v>#N/A</v>
      </c>
      <c r="CV165" s="24"/>
      <c r="CW165" s="177" t="str">
        <f t="shared" si="133"/>
        <v xml:space="preserve"> </v>
      </c>
      <c r="CY165" s="66"/>
      <c r="CZ165" s="66"/>
      <c r="DA165" s="66"/>
      <c r="DB165" s="66"/>
      <c r="DC165" s="66"/>
      <c r="DD165" s="66"/>
      <c r="DE165" s="23"/>
      <c r="DF165" s="177"/>
      <c r="DP165" s="7" t="s">
        <v>940</v>
      </c>
      <c r="DQ165" s="7"/>
      <c r="DR165" s="7"/>
      <c r="DS165" s="34"/>
      <c r="DT165" s="236"/>
      <c r="DU165" s="236"/>
      <c r="DV165" s="236"/>
      <c r="DW165" s="236"/>
      <c r="EI165" s="19"/>
      <c r="EJ165" s="18"/>
      <c r="EK165" s="18"/>
      <c r="EL165" s="18"/>
      <c r="FA165" s="27"/>
      <c r="FB165" s="18"/>
      <c r="FC165" s="20"/>
      <c r="FD165" s="18"/>
    </row>
    <row r="166" spans="46:160" x14ac:dyDescent="0.3">
      <c r="AT166" s="44" t="str">
        <f t="shared" si="135"/>
        <v>12_20B.L8.S</v>
      </c>
      <c r="AU166" s="18" t="s">
        <v>68</v>
      </c>
      <c r="AV166" s="18" t="s">
        <v>219</v>
      </c>
      <c r="AW166" s="20" t="s">
        <v>386</v>
      </c>
      <c r="AX166" s="227">
        <v>1220115</v>
      </c>
      <c r="AY166" s="228">
        <v>189</v>
      </c>
      <c r="AZ166" s="225" t="e">
        <f t="shared" si="136"/>
        <v>#N/A</v>
      </c>
      <c r="BA166" s="91"/>
      <c r="CK166" s="160" t="str">
        <f t="shared" si="132"/>
        <v>..</v>
      </c>
      <c r="CL166" s="18"/>
      <c r="CM166" s="18"/>
      <c r="CN166" s="18"/>
      <c r="CO166" s="23"/>
      <c r="CP166" s="225"/>
      <c r="CQ166" s="225"/>
      <c r="CR166" s="23"/>
      <c r="CS166" s="47" t="s">
        <v>1275</v>
      </c>
      <c r="CU166" s="225" t="e">
        <f t="shared" si="134"/>
        <v>#N/A</v>
      </c>
      <c r="CV166" s="163"/>
      <c r="CW166" s="177" t="str">
        <f t="shared" si="133"/>
        <v xml:space="preserve"> </v>
      </c>
      <c r="CY166" s="66"/>
      <c r="CZ166" s="66"/>
      <c r="DA166" s="66"/>
      <c r="DB166" s="66"/>
      <c r="DC166" s="66"/>
      <c r="DD166" s="66"/>
      <c r="DE166" s="23"/>
      <c r="DF166" s="177"/>
      <c r="DP166" s="7" t="s">
        <v>940</v>
      </c>
      <c r="DQ166" s="7"/>
      <c r="DR166" s="7"/>
      <c r="DS166" s="34"/>
      <c r="DT166" s="236"/>
      <c r="DU166" s="236"/>
      <c r="DV166" s="236"/>
      <c r="DW166" s="236"/>
      <c r="EI166" s="19"/>
      <c r="EJ166" s="18"/>
      <c r="EK166" s="18"/>
      <c r="EL166" s="20"/>
      <c r="FA166" s="27"/>
      <c r="FB166" s="18"/>
      <c r="FC166" s="20"/>
      <c r="FD166" s="18"/>
    </row>
    <row r="167" spans="46:160" x14ac:dyDescent="0.3">
      <c r="AT167" s="44" t="str">
        <f t="shared" si="135"/>
        <v>12_22B.L8.S</v>
      </c>
      <c r="AU167" s="18" t="s">
        <v>68</v>
      </c>
      <c r="AV167" s="18" t="s">
        <v>336</v>
      </c>
      <c r="AW167" s="20" t="s">
        <v>386</v>
      </c>
      <c r="AX167" s="227">
        <v>1220115</v>
      </c>
      <c r="AY167" s="228">
        <v>94</v>
      </c>
      <c r="AZ167" s="225" t="e">
        <f t="shared" si="136"/>
        <v>#N/A</v>
      </c>
      <c r="BA167" s="91"/>
      <c r="CK167" s="160" t="str">
        <f t="shared" si="132"/>
        <v>..</v>
      </c>
      <c r="CL167" s="18"/>
      <c r="CM167" s="18"/>
      <c r="CN167" s="18"/>
      <c r="CO167" s="23"/>
      <c r="CP167" s="225"/>
      <c r="CQ167" s="225"/>
      <c r="CR167" s="163"/>
      <c r="CS167" s="47" t="s">
        <v>1276</v>
      </c>
      <c r="CU167" s="225" t="e">
        <f t="shared" si="134"/>
        <v>#N/A</v>
      </c>
      <c r="CV167" s="163"/>
      <c r="CW167" s="177" t="str">
        <f t="shared" si="133"/>
        <v xml:space="preserve"> </v>
      </c>
      <c r="CY167" s="66"/>
      <c r="CZ167" s="66"/>
      <c r="DA167" s="66"/>
      <c r="DB167" s="66"/>
      <c r="DC167" s="66"/>
      <c r="DD167" s="66"/>
      <c r="DE167" s="23"/>
      <c r="DF167" s="177"/>
      <c r="DP167" s="7" t="s">
        <v>940</v>
      </c>
      <c r="DQ167" s="7"/>
      <c r="DR167" s="7"/>
      <c r="DS167" s="34"/>
      <c r="DT167" s="236"/>
      <c r="DU167" s="236"/>
      <c r="DV167" s="236"/>
      <c r="DW167" s="236"/>
      <c r="EI167" s="19"/>
      <c r="EJ167" s="18"/>
      <c r="EK167" s="18"/>
      <c r="EL167" s="20"/>
      <c r="FA167" s="27"/>
      <c r="FB167" s="18"/>
      <c r="FC167" s="20"/>
      <c r="FD167" s="18"/>
    </row>
    <row r="168" spans="46:160" x14ac:dyDescent="0.3">
      <c r="AT168" s="44" t="str">
        <f t="shared" si="135"/>
        <v>12_24B.L8.S</v>
      </c>
      <c r="AU168" s="18" t="s">
        <v>68</v>
      </c>
      <c r="AV168" s="18" t="s">
        <v>424</v>
      </c>
      <c r="AW168" s="20" t="s">
        <v>386</v>
      </c>
      <c r="AX168" s="227">
        <v>1220115</v>
      </c>
      <c r="AY168" s="228">
        <v>94</v>
      </c>
      <c r="AZ168" s="225" t="e">
        <f t="shared" si="136"/>
        <v>#N/A</v>
      </c>
      <c r="BA168" s="91"/>
      <c r="CK168" s="160" t="str">
        <f t="shared" si="132"/>
        <v>..</v>
      </c>
      <c r="CL168" s="18"/>
      <c r="CM168" s="18"/>
      <c r="CN168" s="18"/>
      <c r="CO168" s="23"/>
      <c r="CP168" s="225"/>
      <c r="CQ168" s="225"/>
      <c r="CR168" s="163"/>
      <c r="CS168" s="47" t="s">
        <v>1277</v>
      </c>
      <c r="CU168" s="225" t="e">
        <f t="shared" si="134"/>
        <v>#N/A</v>
      </c>
      <c r="CV168" s="163"/>
      <c r="DP168" s="7" t="s">
        <v>940</v>
      </c>
      <c r="DQ168" s="7"/>
      <c r="DR168" s="7"/>
      <c r="DS168" s="34"/>
      <c r="DT168" s="236"/>
      <c r="DU168" s="236"/>
      <c r="DV168" s="236"/>
      <c r="DW168" s="236"/>
      <c r="EI168" s="21"/>
      <c r="EJ168" s="18"/>
      <c r="EK168" s="18"/>
      <c r="EL168" s="18"/>
      <c r="FA168" s="27"/>
      <c r="FB168" s="18"/>
      <c r="FC168" s="20"/>
      <c r="FD168" s="18"/>
    </row>
    <row r="169" spans="46:160" x14ac:dyDescent="0.3">
      <c r="AT169" s="44" t="str">
        <f t="shared" si="135"/>
        <v>12_26B.L8.S</v>
      </c>
      <c r="AU169" s="18" t="s">
        <v>68</v>
      </c>
      <c r="AV169" s="18" t="s">
        <v>510</v>
      </c>
      <c r="AW169" s="20" t="s">
        <v>386</v>
      </c>
      <c r="AX169" s="227">
        <v>1220115</v>
      </c>
      <c r="AY169" s="228">
        <v>94</v>
      </c>
      <c r="AZ169" s="225" t="e">
        <f t="shared" si="136"/>
        <v>#N/A</v>
      </c>
      <c r="BA169" s="91"/>
      <c r="CK169" s="160" t="str">
        <f t="shared" si="132"/>
        <v>..</v>
      </c>
      <c r="CL169" s="18"/>
      <c r="CM169" s="18"/>
      <c r="CN169" s="18"/>
      <c r="CO169" s="23"/>
      <c r="CP169" s="225"/>
      <c r="CQ169" s="225"/>
      <c r="CR169" s="163"/>
      <c r="CS169" s="223" t="s">
        <v>1278</v>
      </c>
      <c r="CT169" s="23"/>
      <c r="CU169" s="225" t="e">
        <f t="shared" si="134"/>
        <v>#N/A</v>
      </c>
      <c r="CV169" s="163"/>
      <c r="CY169" s="90"/>
      <c r="CZ169" s="90"/>
      <c r="DA169" s="90"/>
      <c r="DB169" s="90"/>
      <c r="DC169" s="90"/>
      <c r="DD169" s="90"/>
      <c r="DP169" s="7" t="s">
        <v>940</v>
      </c>
      <c r="DQ169" s="7"/>
      <c r="DR169" s="7"/>
      <c r="DS169" s="34"/>
      <c r="DT169" s="236"/>
      <c r="DU169" s="236"/>
      <c r="DV169" s="236"/>
      <c r="DW169" s="236"/>
      <c r="EI169" s="19"/>
      <c r="EJ169" s="18"/>
      <c r="EK169" s="18"/>
      <c r="EL169" s="18"/>
      <c r="FA169" s="27"/>
      <c r="FB169" s="18"/>
      <c r="FC169" s="20"/>
      <c r="FD169" s="18"/>
    </row>
    <row r="170" spans="46:160" x14ac:dyDescent="0.3">
      <c r="AT170" s="44" t="str">
        <f t="shared" si="135"/>
        <v>13_14F.L8.S</v>
      </c>
      <c r="AU170" s="18" t="s">
        <v>68</v>
      </c>
      <c r="AV170" s="18" t="s">
        <v>623</v>
      </c>
      <c r="AW170" s="20" t="s">
        <v>386</v>
      </c>
      <c r="AX170" s="227">
        <v>1220115</v>
      </c>
      <c r="AY170" s="228">
        <v>121</v>
      </c>
      <c r="AZ170" s="225" t="e">
        <f t="shared" si="136"/>
        <v>#N/A</v>
      </c>
      <c r="BA170" s="91"/>
      <c r="CK170" s="160" t="str">
        <f t="shared" si="132"/>
        <v>..</v>
      </c>
      <c r="CL170" s="18"/>
      <c r="CM170" s="18"/>
      <c r="CN170" s="18"/>
      <c r="CO170" s="23"/>
      <c r="CP170" s="225"/>
      <c r="CQ170" s="225"/>
      <c r="CR170" s="163"/>
      <c r="CS170" s="226" t="s">
        <v>1279</v>
      </c>
      <c r="CU170" s="225" t="e">
        <f t="shared" si="134"/>
        <v>#N/A</v>
      </c>
      <c r="CV170" s="163"/>
      <c r="DP170" s="7" t="s">
        <v>940</v>
      </c>
      <c r="DQ170" s="7"/>
      <c r="DR170" s="7"/>
      <c r="DS170" s="34"/>
      <c r="DT170" s="236"/>
      <c r="DU170" s="236"/>
      <c r="DV170" s="236"/>
      <c r="DW170" s="236"/>
      <c r="EI170" s="19"/>
      <c r="EJ170" s="18"/>
      <c r="EK170" s="18"/>
      <c r="EL170" s="18"/>
      <c r="FA170" s="27"/>
      <c r="FB170" s="18"/>
      <c r="FC170" s="20"/>
      <c r="FD170" s="18"/>
    </row>
    <row r="171" spans="46:160" x14ac:dyDescent="0.3">
      <c r="AT171" s="44" t="str">
        <f t="shared" si="135"/>
        <v>13_14T.L8.S</v>
      </c>
      <c r="AU171" s="18" t="s">
        <v>68</v>
      </c>
      <c r="AV171" s="18" t="s">
        <v>971</v>
      </c>
      <c r="AW171" s="20" t="s">
        <v>386</v>
      </c>
      <c r="AX171" s="227">
        <v>1220115</v>
      </c>
      <c r="AY171" s="228">
        <v>121</v>
      </c>
      <c r="AZ171" s="225" t="e">
        <f t="shared" si="136"/>
        <v>#N/A</v>
      </c>
      <c r="BA171" s="91"/>
      <c r="CK171" s="160" t="str">
        <f t="shared" si="132"/>
        <v>..</v>
      </c>
      <c r="CL171" s="18"/>
      <c r="CM171" s="18"/>
      <c r="CN171" s="18"/>
      <c r="CO171" s="23"/>
      <c r="CP171" s="225"/>
      <c r="CQ171" s="225"/>
      <c r="CR171" s="163"/>
      <c r="CS171" s="226" t="s">
        <v>1280</v>
      </c>
      <c r="CU171" s="225" t="e">
        <f t="shared" si="134"/>
        <v>#N/A</v>
      </c>
      <c r="CV171" s="163"/>
      <c r="DP171" s="7" t="s">
        <v>928</v>
      </c>
      <c r="DQ171" s="7"/>
      <c r="DR171" s="7"/>
      <c r="DS171" s="34"/>
      <c r="DT171" s="236"/>
      <c r="DU171" s="236"/>
      <c r="DV171" s="236"/>
      <c r="DW171" s="236"/>
      <c r="EI171" s="21"/>
      <c r="EJ171" s="18"/>
      <c r="EK171" s="18"/>
      <c r="EL171" s="18"/>
      <c r="FA171" s="27"/>
      <c r="FB171" s="18"/>
      <c r="FC171" s="20"/>
      <c r="FD171" s="18"/>
    </row>
    <row r="172" spans="46:160" x14ac:dyDescent="0.3">
      <c r="AT172" s="44" t="str">
        <f t="shared" si="135"/>
        <v>13_15F.L8.S</v>
      </c>
      <c r="AU172" s="18" t="s">
        <v>68</v>
      </c>
      <c r="AV172" s="18" t="s">
        <v>653</v>
      </c>
      <c r="AW172" s="20" t="s">
        <v>386</v>
      </c>
      <c r="AX172" s="227">
        <v>1220115</v>
      </c>
      <c r="AY172" s="228">
        <v>121</v>
      </c>
      <c r="AZ172" s="225" t="e">
        <f t="shared" si="136"/>
        <v>#N/A</v>
      </c>
      <c r="BA172" s="91"/>
      <c r="CK172" s="160" t="str">
        <f t="shared" si="132"/>
        <v>..</v>
      </c>
      <c r="CL172" s="18"/>
      <c r="CM172" s="18"/>
      <c r="CN172" s="18"/>
      <c r="CO172" s="23"/>
      <c r="CP172" s="225"/>
      <c r="CQ172" s="225"/>
      <c r="CR172" s="163"/>
      <c r="CS172" s="226" t="s">
        <v>1281</v>
      </c>
      <c r="CU172" s="225" t="e">
        <f t="shared" si="134"/>
        <v>#N/A</v>
      </c>
      <c r="CV172" s="163"/>
      <c r="DP172" s="7" t="s">
        <v>928</v>
      </c>
      <c r="DQ172" s="7"/>
      <c r="DR172" s="7"/>
      <c r="DS172" s="34"/>
      <c r="DT172" s="236"/>
      <c r="DU172" s="236"/>
      <c r="DV172" s="236"/>
      <c r="DW172" s="236"/>
      <c r="EI172" s="21"/>
      <c r="EJ172" s="18"/>
      <c r="EK172" s="18"/>
      <c r="EL172" s="18"/>
      <c r="FA172" s="27"/>
      <c r="FB172" s="18"/>
      <c r="FC172" s="20"/>
      <c r="FD172" s="18"/>
    </row>
    <row r="173" spans="46:160" x14ac:dyDescent="0.3">
      <c r="AT173" s="44" t="str">
        <f t="shared" si="135"/>
        <v>13_15T.L8.S</v>
      </c>
      <c r="AU173" s="18" t="s">
        <v>68</v>
      </c>
      <c r="AV173" s="18" t="s">
        <v>997</v>
      </c>
      <c r="AW173" s="20" t="s">
        <v>386</v>
      </c>
      <c r="AX173" s="227">
        <v>1220115</v>
      </c>
      <c r="AY173" s="228">
        <v>121</v>
      </c>
      <c r="AZ173" s="225" t="e">
        <f t="shared" si="136"/>
        <v>#N/A</v>
      </c>
      <c r="BA173" s="91"/>
      <c r="CK173" s="160" t="str">
        <f t="shared" si="132"/>
        <v>..</v>
      </c>
      <c r="CL173" s="18"/>
      <c r="CM173" s="18"/>
      <c r="CN173" s="18"/>
      <c r="CO173" s="23"/>
      <c r="CP173" s="225"/>
      <c r="CQ173" s="225"/>
      <c r="CR173" s="163"/>
      <c r="CV173" s="163"/>
      <c r="DP173" s="7" t="s">
        <v>928</v>
      </c>
      <c r="DQ173" s="7"/>
      <c r="DR173" s="7"/>
      <c r="DS173" s="34"/>
      <c r="DT173" s="236"/>
      <c r="DU173" s="236"/>
      <c r="DV173" s="236"/>
      <c r="DW173" s="236"/>
      <c r="EI173" s="19"/>
      <c r="EJ173" s="18"/>
      <c r="EK173" s="18"/>
      <c r="EL173" s="18"/>
      <c r="FA173" s="27"/>
      <c r="FB173" s="18"/>
      <c r="FC173" s="20"/>
      <c r="FD173" s="18"/>
    </row>
    <row r="174" spans="46:160" x14ac:dyDescent="0.3">
      <c r="AT174" s="44" t="str">
        <f t="shared" si="135"/>
        <v>13_16F.L8.S</v>
      </c>
      <c r="AU174" s="18" t="s">
        <v>68</v>
      </c>
      <c r="AV174" s="18" t="s">
        <v>690</v>
      </c>
      <c r="AW174" s="20" t="s">
        <v>386</v>
      </c>
      <c r="AX174" s="227">
        <v>1220115</v>
      </c>
      <c r="AY174" s="228">
        <v>243</v>
      </c>
      <c r="AZ174" s="225" t="e">
        <f t="shared" si="136"/>
        <v>#N/A</v>
      </c>
      <c r="BA174" s="91"/>
      <c r="CK174" s="160" t="str">
        <f t="shared" si="132"/>
        <v>..</v>
      </c>
      <c r="CL174" s="18"/>
      <c r="CM174" s="18"/>
      <c r="CN174" s="18"/>
      <c r="CO174" s="23"/>
      <c r="CP174" s="225"/>
      <c r="CQ174" s="225"/>
      <c r="CR174" s="163"/>
      <c r="CV174" s="163"/>
      <c r="DP174" s="7" t="s">
        <v>928</v>
      </c>
      <c r="DQ174" s="7"/>
      <c r="DR174" s="7"/>
      <c r="DS174" s="34"/>
      <c r="DT174" s="236"/>
      <c r="DU174" s="236"/>
      <c r="DV174" s="236"/>
      <c r="DW174" s="236"/>
      <c r="EI174" s="19"/>
      <c r="EJ174" s="18"/>
      <c r="EK174" s="18"/>
      <c r="EL174" s="18"/>
      <c r="FA174" s="27"/>
      <c r="FB174" s="18"/>
      <c r="FC174" s="20"/>
      <c r="FD174" s="18"/>
    </row>
    <row r="175" spans="46:160" x14ac:dyDescent="0.3">
      <c r="AT175" s="44" t="str">
        <f t="shared" si="135"/>
        <v>14_14F.L8.S</v>
      </c>
      <c r="AU175" s="18" t="s">
        <v>68</v>
      </c>
      <c r="AV175" s="18" t="s">
        <v>638</v>
      </c>
      <c r="AW175" s="20" t="s">
        <v>386</v>
      </c>
      <c r="AX175" s="227">
        <v>1220115</v>
      </c>
      <c r="AY175" s="228">
        <v>121</v>
      </c>
      <c r="AZ175" s="225" t="e">
        <f t="shared" si="136"/>
        <v>#N/A</v>
      </c>
      <c r="BA175" s="91"/>
      <c r="CK175" s="160" t="str">
        <f t="shared" si="132"/>
        <v>..</v>
      </c>
      <c r="CL175" s="18"/>
      <c r="CM175" s="18"/>
      <c r="CN175" s="18"/>
      <c r="CO175" s="23"/>
      <c r="CP175" s="225"/>
      <c r="CQ175" s="225"/>
      <c r="CR175" s="163"/>
      <c r="CV175" s="163"/>
      <c r="DP175" s="7" t="s">
        <v>928</v>
      </c>
      <c r="DQ175" s="7"/>
      <c r="DR175" s="7"/>
      <c r="DS175" s="34"/>
      <c r="DT175" s="236"/>
      <c r="DU175" s="236"/>
      <c r="DV175" s="236"/>
      <c r="DW175" s="236"/>
      <c r="EI175" s="19"/>
      <c r="EJ175" s="18"/>
      <c r="EK175" s="18"/>
      <c r="EL175" s="18"/>
      <c r="FA175" s="27"/>
      <c r="FB175" s="18"/>
      <c r="FC175" s="20"/>
      <c r="FD175" s="18"/>
    </row>
    <row r="176" spans="46:160" x14ac:dyDescent="0.3">
      <c r="AT176" s="44" t="str">
        <f t="shared" si="135"/>
        <v>14_14T.L8.S</v>
      </c>
      <c r="AU176" s="18" t="s">
        <v>68</v>
      </c>
      <c r="AV176" s="18" t="s">
        <v>979</v>
      </c>
      <c r="AW176" s="20" t="s">
        <v>386</v>
      </c>
      <c r="AX176" s="227">
        <v>1220115</v>
      </c>
      <c r="AY176" s="228">
        <v>121</v>
      </c>
      <c r="AZ176" s="225" t="e">
        <f t="shared" si="136"/>
        <v>#N/A</v>
      </c>
      <c r="BA176" s="91"/>
      <c r="CK176" s="160" t="str">
        <f t="shared" si="132"/>
        <v>..</v>
      </c>
      <c r="CL176" s="18"/>
      <c r="CM176" s="18"/>
      <c r="CN176" s="18"/>
      <c r="CO176" s="23"/>
      <c r="CP176" s="225"/>
      <c r="CQ176" s="225"/>
      <c r="CR176" s="163"/>
      <c r="CV176" s="163"/>
      <c r="DP176" s="7" t="s">
        <v>928</v>
      </c>
      <c r="DQ176" s="7"/>
      <c r="DR176" s="7"/>
      <c r="DS176" s="34"/>
      <c r="DT176" s="236"/>
      <c r="DU176" s="236"/>
      <c r="DV176" s="236"/>
      <c r="DW176" s="236"/>
      <c r="EI176" s="19"/>
      <c r="EJ176" s="18"/>
      <c r="EK176" s="18"/>
      <c r="EL176" s="18"/>
      <c r="FA176" s="27"/>
      <c r="FB176" s="18"/>
      <c r="FC176" s="20"/>
      <c r="FD176" s="18"/>
    </row>
    <row r="177" spans="46:160" x14ac:dyDescent="0.3">
      <c r="AT177" s="44" t="str">
        <f t="shared" si="135"/>
        <v>14_15F.L8.S</v>
      </c>
      <c r="AU177" s="18" t="s">
        <v>68</v>
      </c>
      <c r="AV177" s="18" t="s">
        <v>671</v>
      </c>
      <c r="AW177" s="20" t="s">
        <v>386</v>
      </c>
      <c r="AX177" s="227">
        <v>1220115</v>
      </c>
      <c r="AY177" s="228">
        <v>121</v>
      </c>
      <c r="AZ177" s="225" t="e">
        <f t="shared" si="136"/>
        <v>#N/A</v>
      </c>
      <c r="BA177" s="91"/>
      <c r="CK177" s="160" t="str">
        <f t="shared" si="132"/>
        <v>..</v>
      </c>
      <c r="CL177" s="18"/>
      <c r="CM177" s="18"/>
      <c r="CN177" s="18"/>
      <c r="CO177" s="23"/>
      <c r="CP177" s="225"/>
      <c r="CQ177" s="225"/>
      <c r="CR177" s="163"/>
      <c r="CS177" s="156" t="s">
        <v>38</v>
      </c>
      <c r="CT177" s="11"/>
      <c r="CU177" s="11"/>
      <c r="CV177" s="163"/>
      <c r="DP177" s="7" t="s">
        <v>928</v>
      </c>
      <c r="DQ177" s="7"/>
      <c r="DR177" s="7"/>
      <c r="DS177" s="34"/>
      <c r="DT177" s="236"/>
      <c r="DU177" s="236"/>
      <c r="DV177" s="236"/>
      <c r="DW177" s="236"/>
      <c r="EI177" s="19"/>
      <c r="EJ177" s="18"/>
      <c r="EK177" s="18"/>
      <c r="EL177" s="18"/>
      <c r="FA177" s="27"/>
      <c r="FB177" s="18"/>
      <c r="FC177" s="20"/>
      <c r="FD177" s="18"/>
    </row>
    <row r="178" spans="46:160" x14ac:dyDescent="0.3">
      <c r="AT178" s="44" t="str">
        <f t="shared" si="135"/>
        <v>14_15T.L8.S</v>
      </c>
      <c r="AU178" s="18" t="s">
        <v>68</v>
      </c>
      <c r="AV178" s="18" t="s">
        <v>1004</v>
      </c>
      <c r="AW178" s="20" t="s">
        <v>386</v>
      </c>
      <c r="AX178" s="227">
        <v>1220115</v>
      </c>
      <c r="AY178" s="228">
        <v>121</v>
      </c>
      <c r="AZ178" s="225" t="e">
        <f t="shared" si="136"/>
        <v>#N/A</v>
      </c>
      <c r="BA178" s="91"/>
      <c r="CK178" s="160" t="str">
        <f t="shared" si="132"/>
        <v>..</v>
      </c>
      <c r="CL178" s="18"/>
      <c r="CM178" s="18"/>
      <c r="CN178" s="18"/>
      <c r="CO178" s="23"/>
      <c r="CP178" s="225"/>
      <c r="CQ178" s="225"/>
      <c r="CR178" s="163"/>
      <c r="CS178" s="47" t="s">
        <v>1282</v>
      </c>
      <c r="CU178" s="225" t="e">
        <f t="shared" ref="CU178:CU184" si="137">CT178*INDEX($DB$90:$DB$92,MATCH($CQ$85,Currency,0))/$DB$90</f>
        <v>#N/A</v>
      </c>
      <c r="CV178" s="163"/>
      <c r="DP178" s="7" t="s">
        <v>928</v>
      </c>
      <c r="DQ178" s="7"/>
      <c r="DR178" s="7"/>
      <c r="DS178" s="34"/>
      <c r="DT178" s="236"/>
      <c r="DU178" s="236"/>
      <c r="DV178" s="236"/>
      <c r="DW178" s="236"/>
      <c r="EI178" s="19"/>
      <c r="EJ178" s="18"/>
      <c r="EK178" s="18"/>
      <c r="EL178" s="18"/>
      <c r="FA178" s="27"/>
      <c r="FB178" s="18"/>
      <c r="FC178" s="20"/>
      <c r="FD178" s="18"/>
    </row>
    <row r="179" spans="46:160" x14ac:dyDescent="0.3">
      <c r="AT179" s="44" t="str">
        <f t="shared" si="135"/>
        <v>14_16F.L8.S</v>
      </c>
      <c r="AU179" s="18" t="s">
        <v>68</v>
      </c>
      <c r="AV179" s="18" t="s">
        <v>707</v>
      </c>
      <c r="AW179" s="20" t="s">
        <v>386</v>
      </c>
      <c r="AX179" s="227">
        <v>1220115</v>
      </c>
      <c r="AY179" s="228">
        <v>243</v>
      </c>
      <c r="AZ179" s="225" t="e">
        <f t="shared" si="136"/>
        <v>#N/A</v>
      </c>
      <c r="BA179" s="91"/>
      <c r="CK179" s="160" t="str">
        <f t="shared" si="132"/>
        <v>..</v>
      </c>
      <c r="CL179" s="18"/>
      <c r="CM179" s="18"/>
      <c r="CN179" s="18"/>
      <c r="CO179" s="23"/>
      <c r="CP179" s="225"/>
      <c r="CQ179" s="225"/>
      <c r="CR179" s="163"/>
      <c r="CS179" s="165" t="s">
        <v>1283</v>
      </c>
      <c r="CU179" s="225" t="e">
        <f t="shared" si="137"/>
        <v>#N/A</v>
      </c>
      <c r="CV179" s="163"/>
      <c r="DP179" s="7" t="s">
        <v>955</v>
      </c>
      <c r="DQ179" s="7"/>
      <c r="DR179" s="7"/>
      <c r="DS179" s="34"/>
      <c r="DT179" s="236"/>
      <c r="DU179" s="236"/>
      <c r="DV179" s="236"/>
      <c r="DW179" s="236"/>
      <c r="EI179" s="19"/>
      <c r="EJ179" s="18"/>
      <c r="EK179" s="18"/>
      <c r="EL179" s="18"/>
      <c r="FA179" s="27"/>
      <c r="FB179" s="18"/>
      <c r="FC179" s="20"/>
      <c r="FD179" s="18"/>
    </row>
    <row r="180" spans="46:160" x14ac:dyDescent="0.3">
      <c r="AT180" s="44" t="str">
        <f t="shared" si="135"/>
        <v>14_16T.L8.S</v>
      </c>
      <c r="AU180" s="18" t="s">
        <v>68</v>
      </c>
      <c r="AV180" s="18" t="s">
        <v>1020</v>
      </c>
      <c r="AW180" s="20" t="s">
        <v>386</v>
      </c>
      <c r="AX180" s="227">
        <v>1220115</v>
      </c>
      <c r="AY180" s="228">
        <v>243</v>
      </c>
      <c r="AZ180" s="225" t="e">
        <f t="shared" si="136"/>
        <v>#N/A</v>
      </c>
      <c r="BA180" s="91"/>
      <c r="CK180" s="160" t="str">
        <f t="shared" si="132"/>
        <v>..</v>
      </c>
      <c r="CL180" s="18"/>
      <c r="CM180" s="18"/>
      <c r="CN180" s="18"/>
      <c r="CO180" s="23"/>
      <c r="CP180" s="225"/>
      <c r="CQ180" s="225"/>
      <c r="CR180" s="163"/>
      <c r="CS180" s="165" t="s">
        <v>717</v>
      </c>
      <c r="CU180" s="225" t="e">
        <f t="shared" si="137"/>
        <v>#N/A</v>
      </c>
      <c r="CV180" s="163"/>
      <c r="CX180" s="7" t="s">
        <v>1284</v>
      </c>
      <c r="DE180" s="13"/>
      <c r="DP180" s="7" t="s">
        <v>955</v>
      </c>
      <c r="DQ180" s="7"/>
      <c r="DR180" s="7"/>
      <c r="DS180" s="34"/>
      <c r="DT180" s="236"/>
      <c r="DU180" s="236"/>
      <c r="DV180" s="236"/>
      <c r="DW180" s="236"/>
      <c r="EI180" s="19"/>
      <c r="EJ180" s="18"/>
      <c r="EK180" s="18"/>
      <c r="EL180" s="18"/>
      <c r="FA180" s="27"/>
      <c r="FB180" s="18"/>
      <c r="FC180" s="20"/>
      <c r="FD180" s="18"/>
    </row>
    <row r="181" spans="46:160" x14ac:dyDescent="0.3">
      <c r="AT181" s="44" t="str">
        <f t="shared" si="135"/>
        <v>14_18B.L8.S</v>
      </c>
      <c r="AU181" s="18" t="s">
        <v>68</v>
      </c>
      <c r="AV181" s="18" t="s">
        <v>160</v>
      </c>
      <c r="AW181" s="20" t="s">
        <v>386</v>
      </c>
      <c r="AX181" s="227">
        <v>1220115</v>
      </c>
      <c r="AY181" s="228">
        <v>186</v>
      </c>
      <c r="AZ181" s="225" t="e">
        <f t="shared" si="136"/>
        <v>#N/A</v>
      </c>
      <c r="BA181" s="91"/>
      <c r="CK181" s="160" t="str">
        <f t="shared" si="132"/>
        <v>..</v>
      </c>
      <c r="CL181" s="18"/>
      <c r="CM181" s="18"/>
      <c r="CN181" s="18"/>
      <c r="CO181" s="23"/>
      <c r="CP181" s="225"/>
      <c r="CQ181" s="225"/>
      <c r="CR181" s="163"/>
      <c r="CS181" s="165" t="s">
        <v>1285</v>
      </c>
      <c r="CU181" s="225" t="e">
        <f t="shared" si="137"/>
        <v>#N/A</v>
      </c>
      <c r="CV181" s="163"/>
      <c r="CX181" s="7" t="s">
        <v>1286</v>
      </c>
      <c r="DE181" s="13"/>
      <c r="DP181" s="7" t="s">
        <v>955</v>
      </c>
      <c r="DQ181" s="7"/>
      <c r="DR181" s="7"/>
      <c r="DS181" s="34"/>
      <c r="DT181" s="236"/>
      <c r="DU181" s="236"/>
      <c r="DV181" s="236"/>
      <c r="DW181" s="236"/>
      <c r="EI181" s="19"/>
      <c r="EJ181" s="18"/>
      <c r="EK181" s="18"/>
      <c r="EL181" s="18"/>
      <c r="FA181" s="27"/>
      <c r="FB181" s="18"/>
      <c r="FC181" s="20"/>
      <c r="FD181" s="18"/>
    </row>
    <row r="182" spans="46:160" x14ac:dyDescent="0.3">
      <c r="AT182" s="44" t="str">
        <f t="shared" si="135"/>
        <v>14_20B.L8.S</v>
      </c>
      <c r="AU182" s="18" t="s">
        <v>68</v>
      </c>
      <c r="AV182" s="18" t="s">
        <v>256</v>
      </c>
      <c r="AW182" s="20" t="s">
        <v>386</v>
      </c>
      <c r="AX182" s="227">
        <v>1220115</v>
      </c>
      <c r="AY182" s="228">
        <v>189</v>
      </c>
      <c r="AZ182" s="225" t="e">
        <f t="shared" si="136"/>
        <v>#N/A</v>
      </c>
      <c r="BA182" s="91"/>
      <c r="CK182" s="160" t="str">
        <f t="shared" si="132"/>
        <v>..</v>
      </c>
      <c r="CL182" s="18"/>
      <c r="CM182" s="18"/>
      <c r="CN182" s="18"/>
      <c r="CO182" s="23"/>
      <c r="CP182" s="225"/>
      <c r="CQ182" s="225"/>
      <c r="CR182" s="163"/>
      <c r="CS182" s="166" t="s">
        <v>751</v>
      </c>
      <c r="CU182" s="225" t="e">
        <f t="shared" si="137"/>
        <v>#N/A</v>
      </c>
      <c r="CV182" s="163"/>
      <c r="CX182" s="7" t="s">
        <v>1287</v>
      </c>
      <c r="DE182" s="13"/>
      <c r="DP182" s="7" t="s">
        <v>955</v>
      </c>
      <c r="DQ182" s="7"/>
      <c r="DR182" s="7"/>
      <c r="DS182" s="34"/>
      <c r="DT182" s="236"/>
      <c r="DU182" s="236"/>
      <c r="DV182" s="236"/>
      <c r="DW182" s="236"/>
      <c r="EI182" s="19"/>
      <c r="EJ182" s="18"/>
      <c r="EK182" s="18"/>
      <c r="EL182" s="18"/>
      <c r="FA182" s="27"/>
      <c r="FB182" s="18"/>
      <c r="FC182" s="20"/>
      <c r="FD182" s="18"/>
    </row>
    <row r="183" spans="46:160" x14ac:dyDescent="0.3">
      <c r="AT183" s="44" t="str">
        <f t="shared" si="135"/>
        <v>14_22B.L8.S</v>
      </c>
      <c r="AU183" s="18" t="s">
        <v>68</v>
      </c>
      <c r="AV183" s="18" t="s">
        <v>353</v>
      </c>
      <c r="AW183" s="20" t="s">
        <v>386</v>
      </c>
      <c r="AX183" s="227">
        <v>1220115</v>
      </c>
      <c r="AY183" s="228">
        <v>94</v>
      </c>
      <c r="AZ183" s="225" t="e">
        <f t="shared" si="136"/>
        <v>#N/A</v>
      </c>
      <c r="BA183" s="91"/>
      <c r="CK183" s="160" t="str">
        <f t="shared" si="132"/>
        <v>..</v>
      </c>
      <c r="CL183" s="18"/>
      <c r="CM183" s="18"/>
      <c r="CN183" s="18"/>
      <c r="CO183" s="23"/>
      <c r="CP183" s="225"/>
      <c r="CQ183" s="225"/>
      <c r="CR183" s="163"/>
      <c r="CS183" s="166" t="s">
        <v>701</v>
      </c>
      <c r="CU183" s="225" t="e">
        <f t="shared" si="137"/>
        <v>#N/A</v>
      </c>
      <c r="CV183" s="163"/>
      <c r="CX183" s="7" t="s">
        <v>1288</v>
      </c>
      <c r="DE183" s="13"/>
      <c r="DP183" s="7" t="s">
        <v>955</v>
      </c>
      <c r="DQ183" s="7"/>
      <c r="DR183" s="7"/>
      <c r="DS183" s="34"/>
      <c r="DT183" s="236"/>
      <c r="DU183" s="236"/>
      <c r="DV183" s="236"/>
      <c r="DW183" s="236"/>
      <c r="EI183" s="19"/>
      <c r="EJ183" s="18"/>
      <c r="EK183" s="18"/>
      <c r="EL183" s="18"/>
      <c r="FA183" s="27"/>
      <c r="FB183" s="18"/>
      <c r="FC183" s="20"/>
      <c r="FD183" s="18"/>
    </row>
    <row r="184" spans="46:160" x14ac:dyDescent="0.3">
      <c r="AT184" s="44" t="str">
        <f t="shared" si="135"/>
        <v>14_24B.L8.S</v>
      </c>
      <c r="AU184" s="18" t="s">
        <v>68</v>
      </c>
      <c r="AV184" s="18" t="s">
        <v>440</v>
      </c>
      <c r="AW184" s="20" t="s">
        <v>386</v>
      </c>
      <c r="AX184" s="227">
        <v>1220115</v>
      </c>
      <c r="AY184" s="228">
        <v>94</v>
      </c>
      <c r="AZ184" s="225" t="e">
        <f t="shared" si="136"/>
        <v>#N/A</v>
      </c>
      <c r="BA184" s="91"/>
      <c r="CK184" s="160" t="str">
        <f t="shared" si="132"/>
        <v>..</v>
      </c>
      <c r="CL184" s="18"/>
      <c r="CM184" s="18"/>
      <c r="CN184" s="18"/>
      <c r="CO184" s="23"/>
      <c r="CP184" s="225"/>
      <c r="CQ184" s="225"/>
      <c r="CR184" s="163"/>
      <c r="CS184" s="166" t="s">
        <v>735</v>
      </c>
      <c r="CU184" s="225" t="e">
        <f t="shared" si="137"/>
        <v>#N/A</v>
      </c>
      <c r="CV184" s="163"/>
      <c r="CX184" s="7" t="s">
        <v>1289</v>
      </c>
      <c r="DE184" s="13"/>
      <c r="DP184" s="7" t="s">
        <v>955</v>
      </c>
      <c r="DQ184" s="7"/>
      <c r="DR184" s="7"/>
      <c r="DS184" s="34"/>
      <c r="DT184" s="236"/>
      <c r="DU184" s="236"/>
      <c r="DV184" s="236"/>
      <c r="DW184" s="236"/>
      <c r="EI184" s="19"/>
      <c r="EJ184" s="18"/>
      <c r="EK184" s="18"/>
      <c r="EL184" s="18"/>
      <c r="FA184" s="27"/>
      <c r="FB184" s="18"/>
      <c r="FC184" s="20"/>
      <c r="FD184" s="18"/>
    </row>
    <row r="185" spans="46:160" x14ac:dyDescent="0.3">
      <c r="AT185" s="44" t="str">
        <f t="shared" si="135"/>
        <v>14_26B.L8.S</v>
      </c>
      <c r="AU185" s="18" t="s">
        <v>68</v>
      </c>
      <c r="AV185" s="18" t="s">
        <v>529</v>
      </c>
      <c r="AW185" s="20" t="s">
        <v>386</v>
      </c>
      <c r="AX185" s="227">
        <v>1220115</v>
      </c>
      <c r="AY185" s="228">
        <v>94</v>
      </c>
      <c r="AZ185" s="225" t="e">
        <f t="shared" si="136"/>
        <v>#N/A</v>
      </c>
      <c r="BA185" s="91"/>
      <c r="CK185" s="160" t="str">
        <f t="shared" si="132"/>
        <v>..</v>
      </c>
      <c r="CL185" s="18"/>
      <c r="CM185" s="18"/>
      <c r="CN185" s="18"/>
      <c r="CO185" s="23"/>
      <c r="CP185" s="225"/>
      <c r="CQ185" s="225"/>
      <c r="CR185" s="163"/>
      <c r="CS185" s="164"/>
      <c r="CT185" s="23"/>
      <c r="CU185" s="23"/>
      <c r="CV185" s="163"/>
      <c r="CX185" s="7" t="s">
        <v>1290</v>
      </c>
      <c r="DE185" s="13"/>
      <c r="DP185" s="7" t="s">
        <v>955</v>
      </c>
      <c r="DQ185" s="7"/>
      <c r="DR185" s="7"/>
      <c r="DS185" s="34"/>
      <c r="DT185" s="236"/>
      <c r="DU185" s="236"/>
      <c r="DV185" s="236"/>
      <c r="DW185" s="236"/>
      <c r="EI185" s="19"/>
      <c r="EJ185" s="18"/>
      <c r="EK185" s="18"/>
      <c r="EL185" s="18"/>
      <c r="FA185" s="27"/>
      <c r="FB185" s="18"/>
      <c r="FC185" s="20"/>
      <c r="FD185" s="18"/>
    </row>
    <row r="186" spans="46:160" x14ac:dyDescent="0.3">
      <c r="AT186" s="44" t="str">
        <f t="shared" si="135"/>
        <v>15_16F.L8.S</v>
      </c>
      <c r="AU186" s="18" t="s">
        <v>68</v>
      </c>
      <c r="AV186" s="18" t="s">
        <v>725</v>
      </c>
      <c r="AW186" s="20" t="s">
        <v>386</v>
      </c>
      <c r="AX186" s="227">
        <v>1220115</v>
      </c>
      <c r="AY186" s="228">
        <v>243</v>
      </c>
      <c r="AZ186" s="225" t="e">
        <f t="shared" si="136"/>
        <v>#N/A</v>
      </c>
      <c r="BA186" s="91"/>
      <c r="CK186" s="160" t="str">
        <f t="shared" si="132"/>
        <v>..</v>
      </c>
      <c r="CL186" s="18"/>
      <c r="CM186" s="18"/>
      <c r="CN186" s="18"/>
      <c r="CO186" s="23"/>
      <c r="CP186" s="225"/>
      <c r="CQ186" s="225"/>
      <c r="CR186" s="163"/>
      <c r="CS186" s="164"/>
      <c r="CT186" s="23"/>
      <c r="CU186" s="23"/>
      <c r="CV186" s="163"/>
      <c r="CX186" s="7"/>
      <c r="DE186" s="13"/>
      <c r="DP186" s="7" t="s">
        <v>955</v>
      </c>
      <c r="DQ186" s="7"/>
      <c r="DR186" s="7"/>
      <c r="DS186" s="34"/>
      <c r="DT186" s="236"/>
      <c r="DU186" s="236"/>
      <c r="DV186" s="236"/>
      <c r="DW186" s="236"/>
      <c r="EI186" s="19"/>
      <c r="EJ186" s="18"/>
      <c r="EK186" s="18"/>
      <c r="EL186" s="19"/>
      <c r="FA186" s="27"/>
      <c r="FB186" s="18"/>
      <c r="FC186" s="20"/>
      <c r="FD186" s="18"/>
    </row>
    <row r="187" spans="46:160" x14ac:dyDescent="0.3">
      <c r="AT187" s="44" t="str">
        <f t="shared" si="135"/>
        <v>16_16F.L8.S</v>
      </c>
      <c r="AU187" s="18" t="s">
        <v>68</v>
      </c>
      <c r="AV187" s="18" t="s">
        <v>741</v>
      </c>
      <c r="AW187" s="20" t="s">
        <v>386</v>
      </c>
      <c r="AX187" s="227">
        <v>1220115</v>
      </c>
      <c r="AY187" s="228">
        <v>243</v>
      </c>
      <c r="AZ187" s="225" t="e">
        <f t="shared" si="136"/>
        <v>#N/A</v>
      </c>
      <c r="BA187" s="91"/>
      <c r="CK187" s="160" t="str">
        <f t="shared" si="132"/>
        <v>..</v>
      </c>
      <c r="CL187" s="18"/>
      <c r="CM187" s="18"/>
      <c r="CN187" s="18"/>
      <c r="CO187" s="23"/>
      <c r="CP187" s="225"/>
      <c r="CQ187" s="225"/>
      <c r="CR187" s="163"/>
      <c r="CS187" s="162" t="s">
        <v>1291</v>
      </c>
      <c r="CT187" s="23"/>
      <c r="CU187" s="23"/>
      <c r="CV187" s="163"/>
      <c r="CX187" s="7" t="s">
        <v>1292</v>
      </c>
      <c r="DE187" s="13"/>
      <c r="DP187" s="7" t="s">
        <v>969</v>
      </c>
      <c r="DQ187" s="7"/>
      <c r="DR187" s="7"/>
      <c r="DS187" s="34"/>
      <c r="DT187" s="236"/>
      <c r="DU187" s="236"/>
      <c r="DV187" s="236"/>
      <c r="DW187" s="236"/>
      <c r="EI187" s="19"/>
      <c r="EJ187" s="18"/>
      <c r="EK187" s="18"/>
      <c r="EL187" s="18"/>
      <c r="FA187" s="27"/>
      <c r="FB187" s="18"/>
      <c r="FC187" s="20"/>
      <c r="FD187" s="18"/>
    </row>
    <row r="188" spans="46:160" x14ac:dyDescent="0.3">
      <c r="AT188" s="44" t="str">
        <f t="shared" si="135"/>
        <v>16_16T.L8.S</v>
      </c>
      <c r="AU188" s="18" t="s">
        <v>68</v>
      </c>
      <c r="AV188" s="18" t="s">
        <v>1036</v>
      </c>
      <c r="AW188" s="20" t="s">
        <v>386</v>
      </c>
      <c r="AX188" s="227">
        <v>1220115</v>
      </c>
      <c r="AY188" s="228">
        <v>243</v>
      </c>
      <c r="AZ188" s="225" t="e">
        <f t="shared" si="136"/>
        <v>#N/A</v>
      </c>
      <c r="BA188" s="91"/>
      <c r="CK188" s="160" t="str">
        <f t="shared" si="132"/>
        <v>..</v>
      </c>
      <c r="CL188" s="18"/>
      <c r="CM188" s="18"/>
      <c r="CN188" s="18"/>
      <c r="CO188" s="23"/>
      <c r="CP188" s="225"/>
      <c r="CQ188" s="225"/>
      <c r="CR188" s="163"/>
      <c r="CS188" s="164"/>
      <c r="CT188" s="23"/>
      <c r="CU188" s="23"/>
      <c r="CV188" s="163"/>
      <c r="CX188" s="7" t="s">
        <v>1293</v>
      </c>
      <c r="DE188" s="13"/>
      <c r="DP188" s="7" t="s">
        <v>969</v>
      </c>
      <c r="DQ188" s="7"/>
      <c r="DR188" s="7"/>
      <c r="DS188" s="34"/>
      <c r="DT188" s="236"/>
      <c r="DU188" s="236"/>
      <c r="DV188" s="236"/>
      <c r="DW188" s="236"/>
      <c r="EI188" s="19"/>
      <c r="EJ188" s="18"/>
      <c r="EK188" s="18"/>
      <c r="EL188" s="18"/>
      <c r="FA188" s="27"/>
      <c r="FB188" s="18"/>
      <c r="FC188" s="20"/>
      <c r="FD188" s="18"/>
    </row>
    <row r="189" spans="46:160" x14ac:dyDescent="0.3">
      <c r="AT189" s="44" t="str">
        <f t="shared" si="135"/>
        <v>16_18B.L8.S</v>
      </c>
      <c r="AU189" s="18" t="s">
        <v>68</v>
      </c>
      <c r="AV189" s="18" t="s">
        <v>187</v>
      </c>
      <c r="AW189" s="20" t="s">
        <v>386</v>
      </c>
      <c r="AX189" s="227">
        <v>1220115</v>
      </c>
      <c r="AY189" s="228">
        <v>186</v>
      </c>
      <c r="AZ189" s="225" t="e">
        <f t="shared" si="136"/>
        <v>#N/A</v>
      </c>
      <c r="BA189" s="91"/>
      <c r="CK189" s="160" t="str">
        <f t="shared" ref="CK189:CK252" si="138">CONCATENATE(CM189,".",CN189,".",CO189)</f>
        <v>..</v>
      </c>
      <c r="CL189" s="18"/>
      <c r="CM189" s="18"/>
      <c r="CN189" s="18"/>
      <c r="CO189" s="23"/>
      <c r="CP189" s="225"/>
      <c r="CQ189" s="225"/>
      <c r="CR189" s="163"/>
      <c r="CS189" s="47" t="s">
        <v>1294</v>
      </c>
      <c r="CT189" s="23"/>
      <c r="CU189" s="225" t="e">
        <f t="shared" ref="CU189" si="139">CT189*INDEX($DB$90:$DB$92,MATCH($CQ$85,Currency,0))/$DB$90</f>
        <v>#N/A</v>
      </c>
      <c r="CV189" s="163"/>
      <c r="DP189" s="7" t="s">
        <v>969</v>
      </c>
      <c r="DQ189" s="7"/>
      <c r="DR189" s="7"/>
      <c r="DS189" s="34"/>
      <c r="DT189" s="236"/>
      <c r="DU189" s="236"/>
      <c r="DV189" s="236"/>
      <c r="DW189" s="236"/>
      <c r="EI189" s="19"/>
      <c r="EJ189" s="18"/>
      <c r="EK189" s="18"/>
      <c r="EL189" s="18"/>
      <c r="FA189" s="27"/>
      <c r="FB189" s="18"/>
      <c r="FC189" s="20"/>
      <c r="FD189" s="18"/>
    </row>
    <row r="190" spans="46:160" x14ac:dyDescent="0.3">
      <c r="AT190" s="44" t="str">
        <f t="shared" si="135"/>
        <v>16_18F.L8.S</v>
      </c>
      <c r="AU190" s="18" t="s">
        <v>68</v>
      </c>
      <c r="AV190" s="18" t="s">
        <v>753</v>
      </c>
      <c r="AW190" s="20" t="s">
        <v>386</v>
      </c>
      <c r="AX190" s="227">
        <v>1220115</v>
      </c>
      <c r="AY190" s="228">
        <v>186</v>
      </c>
      <c r="AZ190" s="225" t="e">
        <f t="shared" si="136"/>
        <v>#N/A</v>
      </c>
      <c r="BA190" s="91"/>
      <c r="CK190" s="160" t="str">
        <f t="shared" si="138"/>
        <v>..</v>
      </c>
      <c r="CL190" s="18"/>
      <c r="CM190" s="18"/>
      <c r="CN190" s="18"/>
      <c r="CO190" s="23"/>
      <c r="CP190" s="225"/>
      <c r="CQ190" s="225"/>
      <c r="CR190" s="163"/>
      <c r="CS190" s="164"/>
      <c r="CT190" s="23"/>
      <c r="CU190" s="23"/>
      <c r="CV190" s="163"/>
      <c r="DP190" s="7" t="s">
        <v>969</v>
      </c>
      <c r="DQ190" s="7"/>
      <c r="DR190" s="7"/>
      <c r="DS190" s="34"/>
      <c r="DT190" s="236"/>
      <c r="DU190" s="236"/>
      <c r="DV190" s="236"/>
      <c r="DW190" s="236"/>
      <c r="EI190" s="19"/>
      <c r="EJ190" s="18"/>
      <c r="EK190" s="18"/>
      <c r="EL190" s="18"/>
      <c r="FA190" s="27"/>
      <c r="FB190" s="18"/>
      <c r="FC190" s="20"/>
      <c r="FD190" s="18"/>
    </row>
    <row r="191" spans="46:160" x14ac:dyDescent="0.3">
      <c r="AT191" s="44" t="str">
        <f t="shared" si="135"/>
        <v>16_18T.L8.S</v>
      </c>
      <c r="AU191" s="18" t="s">
        <v>68</v>
      </c>
      <c r="AV191" s="18" t="s">
        <v>1237</v>
      </c>
      <c r="AW191" s="20" t="s">
        <v>386</v>
      </c>
      <c r="AX191" s="227">
        <v>1220115</v>
      </c>
      <c r="AY191" s="228">
        <v>186</v>
      </c>
      <c r="AZ191" s="225" t="e">
        <f t="shared" si="136"/>
        <v>#N/A</v>
      </c>
      <c r="BA191" s="91"/>
      <c r="CK191" s="160" t="str">
        <f t="shared" si="138"/>
        <v>..</v>
      </c>
      <c r="CL191" s="18"/>
      <c r="CM191" s="18"/>
      <c r="CN191" s="18"/>
      <c r="CO191" s="23"/>
      <c r="CP191" s="225"/>
      <c r="CQ191" s="225"/>
      <c r="CR191" s="163"/>
      <c r="CS191" s="164"/>
      <c r="CT191" s="23"/>
      <c r="CU191" s="23"/>
      <c r="CV191" s="163"/>
      <c r="DP191" s="7" t="s">
        <v>969</v>
      </c>
      <c r="DQ191" s="7"/>
      <c r="DR191" s="7"/>
      <c r="DS191" s="34"/>
      <c r="DT191" s="236"/>
      <c r="DU191" s="236"/>
      <c r="DV191" s="236"/>
      <c r="DW191" s="236"/>
      <c r="EI191" s="19"/>
      <c r="EJ191" s="18"/>
      <c r="EK191" s="18"/>
      <c r="EL191" s="19"/>
      <c r="FA191" s="27"/>
      <c r="FB191" s="18"/>
      <c r="FC191" s="20"/>
      <c r="FD191" s="18"/>
    </row>
    <row r="192" spans="46:160" x14ac:dyDescent="0.3">
      <c r="AT192" s="44" t="str">
        <f t="shared" si="135"/>
        <v>16_20B.L8.S</v>
      </c>
      <c r="AU192" s="18" t="s">
        <v>68</v>
      </c>
      <c r="AV192" s="18" t="s">
        <v>297</v>
      </c>
      <c r="AW192" s="20" t="s">
        <v>386</v>
      </c>
      <c r="AX192" s="227">
        <v>1220115</v>
      </c>
      <c r="AY192" s="228">
        <v>189</v>
      </c>
      <c r="AZ192" s="225" t="e">
        <f t="shared" si="136"/>
        <v>#N/A</v>
      </c>
      <c r="BA192" s="91"/>
      <c r="CK192" s="160" t="str">
        <f t="shared" si="138"/>
        <v>..</v>
      </c>
      <c r="CL192" s="18"/>
      <c r="CM192" s="18"/>
      <c r="CN192" s="18"/>
      <c r="CO192" s="23"/>
      <c r="CP192" s="225"/>
      <c r="CQ192" s="225"/>
      <c r="CR192" s="163"/>
      <c r="CS192" s="156" t="s">
        <v>91</v>
      </c>
      <c r="CV192" s="163"/>
      <c r="DP192" s="7" t="s">
        <v>969</v>
      </c>
      <c r="DQ192" s="7"/>
      <c r="DR192" s="7"/>
      <c r="DS192" s="34"/>
      <c r="DT192" s="236"/>
      <c r="DU192" s="236"/>
      <c r="DV192" s="236"/>
      <c r="DW192" s="236"/>
      <c r="EI192" s="19"/>
      <c r="EJ192" s="18"/>
      <c r="EK192" s="18"/>
      <c r="EL192" s="18"/>
      <c r="FA192" s="27"/>
      <c r="FB192" s="18"/>
      <c r="FC192" s="20"/>
      <c r="FD192" s="18"/>
    </row>
    <row r="193" spans="46:160" x14ac:dyDescent="0.3">
      <c r="AT193" s="44" t="str">
        <f t="shared" si="135"/>
        <v>16_22B.L8.S</v>
      </c>
      <c r="AU193" s="18" t="s">
        <v>68</v>
      </c>
      <c r="AV193" s="18" t="s">
        <v>373</v>
      </c>
      <c r="AW193" s="20" t="s">
        <v>386</v>
      </c>
      <c r="AX193" s="227">
        <v>1220115</v>
      </c>
      <c r="AY193" s="228">
        <v>94</v>
      </c>
      <c r="AZ193" s="225" t="e">
        <f t="shared" si="136"/>
        <v>#N/A</v>
      </c>
      <c r="BA193" s="91"/>
      <c r="CK193" s="160" t="str">
        <f t="shared" si="138"/>
        <v>..</v>
      </c>
      <c r="CL193" s="18"/>
      <c r="CM193" s="18"/>
      <c r="CN193" s="18"/>
      <c r="CO193" s="23"/>
      <c r="CP193" s="225"/>
      <c r="CQ193" s="225"/>
      <c r="CR193" s="163"/>
      <c r="CS193" s="55" t="s">
        <v>145</v>
      </c>
      <c r="CT193" s="23"/>
      <c r="CU193" s="225" t="e">
        <f t="shared" ref="CU193:CU195" si="140">CT193*INDEX($DB$90:$DB$92,MATCH($CQ$85,Currency,0))/$DB$90</f>
        <v>#N/A</v>
      </c>
      <c r="CV193" s="163"/>
      <c r="DP193" s="7" t="s">
        <v>969</v>
      </c>
      <c r="DQ193" s="7"/>
      <c r="DR193" s="7"/>
      <c r="DS193" s="34"/>
      <c r="DT193" s="236"/>
      <c r="DU193" s="236"/>
      <c r="DV193" s="236"/>
      <c r="DW193" s="236"/>
      <c r="EI193" s="19"/>
      <c r="EJ193" s="18"/>
      <c r="EK193" s="18"/>
      <c r="EL193" s="18"/>
      <c r="FA193" s="27"/>
      <c r="FB193" s="18"/>
      <c r="FC193" s="20"/>
      <c r="FD193" s="18"/>
    </row>
    <row r="194" spans="46:160" x14ac:dyDescent="0.3">
      <c r="AT194" s="44" t="str">
        <f t="shared" si="135"/>
        <v>16_24B.L8.S</v>
      </c>
      <c r="AU194" s="18" t="s">
        <v>68</v>
      </c>
      <c r="AV194" s="18" t="s">
        <v>457</v>
      </c>
      <c r="AW194" s="20" t="s">
        <v>386</v>
      </c>
      <c r="AX194" s="227">
        <v>1220115</v>
      </c>
      <c r="AY194" s="228">
        <v>94</v>
      </c>
      <c r="AZ194" s="225" t="e">
        <f t="shared" si="136"/>
        <v>#N/A</v>
      </c>
      <c r="BA194" s="91"/>
      <c r="CK194" s="160" t="str">
        <f t="shared" si="138"/>
        <v>..</v>
      </c>
      <c r="CL194" s="18"/>
      <c r="CM194" s="18"/>
      <c r="CN194" s="18"/>
      <c r="CO194" s="23"/>
      <c r="CP194" s="225"/>
      <c r="CQ194" s="225"/>
      <c r="CR194" s="163"/>
      <c r="CS194" s="55" t="s">
        <v>170</v>
      </c>
      <c r="CT194" s="23"/>
      <c r="CU194" s="225" t="e">
        <f t="shared" si="140"/>
        <v>#N/A</v>
      </c>
      <c r="CV194" s="163"/>
      <c r="DP194" s="7" t="s">
        <v>969</v>
      </c>
      <c r="DQ194" s="7"/>
      <c r="DR194" s="7"/>
      <c r="DS194" s="34"/>
      <c r="DT194" s="236"/>
      <c r="DU194" s="236"/>
      <c r="DV194" s="236"/>
      <c r="DW194" s="236"/>
      <c r="EI194" s="19"/>
      <c r="EJ194" s="18"/>
      <c r="EK194" s="18"/>
      <c r="EL194" s="18"/>
      <c r="FA194" s="27"/>
      <c r="FB194" s="18"/>
      <c r="FC194" s="20"/>
      <c r="FD194" s="18"/>
    </row>
    <row r="195" spans="46:160" x14ac:dyDescent="0.3">
      <c r="AT195" s="44" t="str">
        <f t="shared" si="135"/>
        <v>16_26B.L8.S</v>
      </c>
      <c r="AU195" s="18" t="s">
        <v>68</v>
      </c>
      <c r="AV195" s="18" t="s">
        <v>550</v>
      </c>
      <c r="AW195" s="20" t="s">
        <v>386</v>
      </c>
      <c r="AX195" s="227">
        <v>1220115</v>
      </c>
      <c r="AY195" s="228">
        <v>94</v>
      </c>
      <c r="AZ195" s="225" t="e">
        <f t="shared" si="136"/>
        <v>#N/A</v>
      </c>
      <c r="BA195" s="91"/>
      <c r="CK195" s="160" t="str">
        <f t="shared" si="138"/>
        <v>..</v>
      </c>
      <c r="CL195" s="18"/>
      <c r="CM195" s="18"/>
      <c r="CN195" s="18"/>
      <c r="CO195" s="23"/>
      <c r="CP195" s="225"/>
      <c r="CQ195" s="225"/>
      <c r="CR195" s="163"/>
      <c r="CS195" s="55" t="s">
        <v>199</v>
      </c>
      <c r="CT195" s="23"/>
      <c r="CU195" s="225" t="e">
        <f t="shared" si="140"/>
        <v>#N/A</v>
      </c>
      <c r="CV195" s="163"/>
      <c r="DP195" s="7" t="s">
        <v>941</v>
      </c>
      <c r="DQ195" s="7"/>
      <c r="DR195" s="7"/>
      <c r="DS195" s="34"/>
      <c r="DT195" s="236"/>
      <c r="DU195" s="236"/>
      <c r="DV195" s="236"/>
      <c r="DW195" s="236"/>
      <c r="EI195" s="19"/>
      <c r="EJ195" s="18"/>
      <c r="EK195" s="18"/>
      <c r="EL195" s="18"/>
      <c r="FA195" s="27"/>
      <c r="FB195" s="18"/>
      <c r="FC195" s="20"/>
      <c r="FD195" s="18"/>
    </row>
    <row r="196" spans="46:160" x14ac:dyDescent="0.3">
      <c r="AT196" s="44" t="str">
        <f t="shared" si="135"/>
        <v>18_20B.L8.S</v>
      </c>
      <c r="AU196" s="18" t="s">
        <v>68</v>
      </c>
      <c r="AV196" s="18" t="s">
        <v>317</v>
      </c>
      <c r="AW196" s="20" t="s">
        <v>386</v>
      </c>
      <c r="AX196" s="227">
        <v>1220115</v>
      </c>
      <c r="AY196" s="228">
        <v>189</v>
      </c>
      <c r="AZ196" s="225" t="e">
        <f t="shared" si="136"/>
        <v>#N/A</v>
      </c>
      <c r="BA196" s="91"/>
      <c r="CK196" s="160" t="str">
        <f t="shared" si="138"/>
        <v>..</v>
      </c>
      <c r="CL196" s="18"/>
      <c r="CM196" s="18"/>
      <c r="CN196" s="18"/>
      <c r="CO196" s="23"/>
      <c r="CP196" s="225"/>
      <c r="CQ196" s="225"/>
      <c r="CR196" s="163"/>
      <c r="CS196" s="47"/>
      <c r="CT196" s="23"/>
      <c r="CU196" s="23"/>
      <c r="CV196" s="163"/>
      <c r="DP196" s="7" t="s">
        <v>941</v>
      </c>
      <c r="DQ196" s="7"/>
      <c r="DR196" s="7"/>
      <c r="DS196" s="34"/>
      <c r="DT196" s="236"/>
      <c r="DU196" s="236"/>
      <c r="DV196" s="236"/>
      <c r="DW196" s="236"/>
      <c r="EI196" s="19"/>
      <c r="EJ196" s="18"/>
      <c r="EK196" s="18"/>
      <c r="EL196" s="18"/>
      <c r="FA196" s="27"/>
      <c r="FB196" s="18"/>
      <c r="FC196" s="20"/>
      <c r="FD196" s="18"/>
    </row>
    <row r="197" spans="46:160" x14ac:dyDescent="0.3">
      <c r="AT197" s="44" t="str">
        <f t="shared" si="135"/>
        <v>18_22B.L8.S</v>
      </c>
      <c r="AU197" s="18" t="s">
        <v>68</v>
      </c>
      <c r="AV197" s="18" t="s">
        <v>391</v>
      </c>
      <c r="AW197" s="20" t="s">
        <v>386</v>
      </c>
      <c r="AX197" s="227">
        <v>1220115</v>
      </c>
      <c r="AY197" s="228">
        <v>94</v>
      </c>
      <c r="AZ197" s="225" t="e">
        <f t="shared" si="136"/>
        <v>#N/A</v>
      </c>
      <c r="BA197" s="91"/>
      <c r="CK197" s="160" t="str">
        <f t="shared" si="138"/>
        <v>..</v>
      </c>
      <c r="CL197" s="18"/>
      <c r="CM197" s="18"/>
      <c r="CN197" s="18"/>
      <c r="CO197" s="23"/>
      <c r="CP197" s="225"/>
      <c r="CQ197" s="225"/>
      <c r="CR197" s="163"/>
      <c r="CS197" s="47"/>
      <c r="CT197" s="23"/>
      <c r="CU197" s="23"/>
      <c r="CV197" s="163"/>
      <c r="DP197" s="7" t="s">
        <v>941</v>
      </c>
      <c r="DQ197" s="7"/>
      <c r="DR197" s="7"/>
      <c r="DS197" s="34"/>
      <c r="DT197" s="236"/>
      <c r="DU197" s="236"/>
      <c r="DV197" s="236"/>
      <c r="DW197" s="236"/>
      <c r="EI197" s="19"/>
      <c r="EJ197" s="18"/>
      <c r="EK197" s="18"/>
      <c r="EL197" s="18"/>
      <c r="FA197" s="27"/>
      <c r="FB197" s="18"/>
      <c r="FC197" s="20"/>
      <c r="FD197" s="18"/>
    </row>
    <row r="198" spans="46:160" x14ac:dyDescent="0.3">
      <c r="AT198" s="44" t="str">
        <f t="shared" si="135"/>
        <v>18_24B.L8.S</v>
      </c>
      <c r="AU198" s="18" t="s">
        <v>68</v>
      </c>
      <c r="AV198" s="18" t="s">
        <v>475</v>
      </c>
      <c r="AW198" s="20" t="s">
        <v>386</v>
      </c>
      <c r="AX198" s="227">
        <v>1220115</v>
      </c>
      <c r="AY198" s="228">
        <v>94</v>
      </c>
      <c r="AZ198" s="225" t="e">
        <f t="shared" si="136"/>
        <v>#N/A</v>
      </c>
      <c r="BA198" s="91"/>
      <c r="CK198" s="160" t="str">
        <f t="shared" si="138"/>
        <v>..</v>
      </c>
      <c r="CL198" s="18"/>
      <c r="CM198" s="18"/>
      <c r="CN198" s="18"/>
      <c r="CO198" s="23"/>
      <c r="CP198" s="225"/>
      <c r="CQ198" s="225"/>
      <c r="CR198" s="163"/>
      <c r="CS198" s="156" t="s">
        <v>1295</v>
      </c>
      <c r="CV198" s="163"/>
      <c r="DP198" s="7" t="s">
        <v>941</v>
      </c>
      <c r="DQ198" s="7"/>
      <c r="DR198" s="7"/>
      <c r="DS198" s="34"/>
      <c r="DT198" s="236"/>
      <c r="DU198" s="236"/>
      <c r="DV198" s="236"/>
      <c r="DW198" s="236"/>
      <c r="EI198" s="19"/>
      <c r="EJ198" s="18"/>
      <c r="EK198" s="18"/>
      <c r="EL198" s="18"/>
      <c r="FA198" s="27"/>
      <c r="FB198" s="18"/>
      <c r="FC198" s="20"/>
      <c r="FD198" s="18"/>
    </row>
    <row r="199" spans="46:160" x14ac:dyDescent="0.3">
      <c r="AT199" s="44" t="str">
        <f t="shared" si="135"/>
        <v>20_22B.L8.S</v>
      </c>
      <c r="AU199" s="18" t="s">
        <v>68</v>
      </c>
      <c r="AV199" s="18" t="s">
        <v>410</v>
      </c>
      <c r="AW199" s="20" t="s">
        <v>386</v>
      </c>
      <c r="AX199" s="227">
        <v>1220115</v>
      </c>
      <c r="AY199" s="228">
        <v>94</v>
      </c>
      <c r="AZ199" s="225" t="e">
        <f t="shared" si="136"/>
        <v>#N/A</v>
      </c>
      <c r="BA199" s="91"/>
      <c r="CK199" s="160" t="str">
        <f t="shared" si="138"/>
        <v>..</v>
      </c>
      <c r="CL199" s="18"/>
      <c r="CM199" s="18"/>
      <c r="CN199" s="18"/>
      <c r="CO199" s="23"/>
      <c r="CP199" s="225"/>
      <c r="CQ199" s="225"/>
      <c r="CR199" s="163"/>
      <c r="CV199" s="163"/>
      <c r="DP199" s="7" t="s">
        <v>941</v>
      </c>
      <c r="DQ199" s="7"/>
      <c r="DR199" s="7"/>
      <c r="DS199" s="34"/>
      <c r="DT199" s="236"/>
      <c r="DU199" s="236"/>
      <c r="DV199" s="236"/>
      <c r="DW199" s="236"/>
      <c r="EI199" s="19"/>
      <c r="EJ199" s="18"/>
      <c r="EK199" s="18"/>
      <c r="EL199" s="20"/>
      <c r="FA199" s="27"/>
      <c r="FB199" s="18"/>
      <c r="FC199" s="20"/>
      <c r="FD199" s="18"/>
    </row>
    <row r="200" spans="46:160" x14ac:dyDescent="0.3">
      <c r="AT200" s="44" t="str">
        <f t="shared" si="135"/>
        <v>20_24B.L8.S</v>
      </c>
      <c r="AU200" s="18" t="s">
        <v>68</v>
      </c>
      <c r="AV200" s="18" t="s">
        <v>494</v>
      </c>
      <c r="AW200" s="20" t="s">
        <v>386</v>
      </c>
      <c r="AX200" s="227">
        <v>1220115</v>
      </c>
      <c r="AY200" s="228">
        <v>94</v>
      </c>
      <c r="AZ200" s="225" t="e">
        <f t="shared" si="136"/>
        <v>#N/A</v>
      </c>
      <c r="BA200" s="91"/>
      <c r="CK200" s="160" t="str">
        <f t="shared" si="138"/>
        <v>..</v>
      </c>
      <c r="CL200" s="18"/>
      <c r="CM200" s="18"/>
      <c r="CN200" s="18"/>
      <c r="CO200" s="23"/>
      <c r="CP200" s="225"/>
      <c r="CQ200" s="225"/>
      <c r="CR200" s="163"/>
      <c r="CS200" s="14" t="s">
        <v>419</v>
      </c>
      <c r="CT200" s="23"/>
      <c r="CU200" s="225" t="e">
        <f t="shared" ref="CU200:CU206" si="141">CT200*INDEX($DB$90:$DB$92,MATCH($CQ$85,Currency,0))/$DB$90</f>
        <v>#N/A</v>
      </c>
      <c r="CV200" s="163"/>
      <c r="DP200" s="7" t="s">
        <v>941</v>
      </c>
      <c r="DQ200" s="7"/>
      <c r="DR200" s="7"/>
      <c r="DS200" s="34"/>
      <c r="DT200" s="236"/>
      <c r="DU200" s="236"/>
      <c r="DV200" s="236"/>
      <c r="DW200" s="236"/>
      <c r="EI200" s="19"/>
      <c r="EJ200" s="18"/>
      <c r="EK200" s="18"/>
      <c r="EL200" s="18"/>
      <c r="FA200" s="27"/>
      <c r="FB200" s="18"/>
      <c r="FC200" s="20"/>
      <c r="FD200" s="18"/>
    </row>
    <row r="201" spans="46:160" x14ac:dyDescent="0.3">
      <c r="AT201" s="44" t="str">
        <f t="shared" si="135"/>
        <v>3H_13S.L8.S</v>
      </c>
      <c r="AU201" s="18" t="s">
        <v>68</v>
      </c>
      <c r="AV201" s="18" t="s">
        <v>1054</v>
      </c>
      <c r="AW201" s="20" t="s">
        <v>386</v>
      </c>
      <c r="AX201" s="227">
        <v>1220115</v>
      </c>
      <c r="AY201" s="228">
        <v>256</v>
      </c>
      <c r="AZ201" s="225" t="e">
        <f t="shared" si="136"/>
        <v>#N/A</v>
      </c>
      <c r="BA201" s="91"/>
      <c r="CK201" s="160" t="str">
        <f t="shared" si="138"/>
        <v>..</v>
      </c>
      <c r="CL201" s="18"/>
      <c r="CM201" s="18"/>
      <c r="CN201" s="18"/>
      <c r="CO201" s="23"/>
      <c r="CP201" s="225"/>
      <c r="CQ201" s="225"/>
      <c r="CR201" s="163"/>
      <c r="CS201" s="14" t="s">
        <v>435</v>
      </c>
      <c r="CT201" s="23"/>
      <c r="CU201" s="225" t="e">
        <f t="shared" si="141"/>
        <v>#N/A</v>
      </c>
      <c r="CV201" s="163"/>
      <c r="DP201" s="7" t="s">
        <v>941</v>
      </c>
      <c r="DQ201" s="7"/>
      <c r="DR201" s="7"/>
      <c r="DS201" s="34"/>
      <c r="DT201" s="236"/>
      <c r="DU201" s="236"/>
      <c r="DV201" s="236"/>
      <c r="DW201" s="236"/>
      <c r="EI201" s="19"/>
      <c r="EJ201" s="18"/>
      <c r="EK201" s="18"/>
      <c r="EL201" s="18"/>
      <c r="FA201" s="27"/>
      <c r="FB201" s="18"/>
      <c r="FC201" s="20"/>
      <c r="FD201" s="18"/>
    </row>
    <row r="202" spans="46:160" x14ac:dyDescent="0.3">
      <c r="AT202" s="44" t="str">
        <f t="shared" si="135"/>
        <v>4_14S.L8.S</v>
      </c>
      <c r="AU202" s="18" t="s">
        <v>68</v>
      </c>
      <c r="AV202" s="18" t="s">
        <v>1071</v>
      </c>
      <c r="AW202" s="20" t="s">
        <v>386</v>
      </c>
      <c r="AX202" s="227">
        <v>1220115</v>
      </c>
      <c r="AY202" s="228">
        <v>223</v>
      </c>
      <c r="AZ202" s="225" t="e">
        <f t="shared" si="136"/>
        <v>#N/A</v>
      </c>
      <c r="BA202" s="91"/>
      <c r="CK202" s="160" t="str">
        <f t="shared" si="138"/>
        <v>..</v>
      </c>
      <c r="CL202" s="18"/>
      <c r="CM202" s="18"/>
      <c r="CN202" s="18"/>
      <c r="CO202" s="23"/>
      <c r="CP202" s="225"/>
      <c r="CQ202" s="225"/>
      <c r="CR202" s="163"/>
      <c r="CS202" s="14" t="s">
        <v>451</v>
      </c>
      <c r="CT202" s="23"/>
      <c r="CU202" s="225" t="e">
        <f t="shared" si="141"/>
        <v>#N/A</v>
      </c>
      <c r="CV202" s="163"/>
      <c r="DP202" s="7" t="s">
        <v>941</v>
      </c>
      <c r="DQ202" s="7"/>
      <c r="DR202" s="7"/>
      <c r="DS202" s="34"/>
      <c r="DT202" s="236"/>
      <c r="DU202" s="236"/>
      <c r="DV202" s="236"/>
      <c r="DW202" s="236"/>
      <c r="EI202" s="19"/>
      <c r="EJ202" s="18"/>
      <c r="EK202" s="18"/>
      <c r="EL202" s="20"/>
      <c r="FA202" s="27"/>
      <c r="FB202" s="18"/>
      <c r="FC202" s="20"/>
      <c r="FD202" s="18"/>
    </row>
    <row r="203" spans="46:160" x14ac:dyDescent="0.3">
      <c r="AT203" s="44" t="str">
        <f t="shared" si="135"/>
        <v>4_14x8S.L8.S</v>
      </c>
      <c r="AU203" s="18" t="s">
        <v>68</v>
      </c>
      <c r="AV203" s="18" t="s">
        <v>1107</v>
      </c>
      <c r="AW203" s="20" t="s">
        <v>386</v>
      </c>
      <c r="AX203" s="227">
        <v>1220115</v>
      </c>
      <c r="AY203" s="228">
        <v>223</v>
      </c>
      <c r="AZ203" s="225" t="e">
        <f t="shared" si="136"/>
        <v>#N/A</v>
      </c>
      <c r="BA203" s="91"/>
      <c r="CK203" s="160" t="str">
        <f t="shared" si="138"/>
        <v>..</v>
      </c>
      <c r="CL203" s="18"/>
      <c r="CM203" s="18"/>
      <c r="CN203" s="18"/>
      <c r="CO203" s="23"/>
      <c r="CP203" s="225"/>
      <c r="CQ203" s="225"/>
      <c r="CR203" s="163"/>
      <c r="CS203" s="55" t="s">
        <v>468</v>
      </c>
      <c r="CT203" s="23"/>
      <c r="CU203" s="225" t="e">
        <f t="shared" si="141"/>
        <v>#N/A</v>
      </c>
      <c r="CV203" s="163"/>
      <c r="DP203" s="7" t="s">
        <v>925</v>
      </c>
      <c r="DQ203" s="7"/>
      <c r="DR203" s="7"/>
      <c r="DS203" s="34"/>
      <c r="DT203" s="236"/>
      <c r="DU203" s="236"/>
      <c r="DV203" s="236"/>
      <c r="DW203" s="236"/>
      <c r="EI203" s="19"/>
      <c r="EJ203" s="18"/>
      <c r="EK203" s="18"/>
      <c r="EL203" s="18"/>
      <c r="FA203" s="27"/>
      <c r="FB203" s="18"/>
      <c r="FC203" s="20"/>
      <c r="FD203" s="18"/>
    </row>
    <row r="204" spans="46:160" x14ac:dyDescent="0.3">
      <c r="AT204" s="44" t="str">
        <f t="shared" si="135"/>
        <v>5_14S.L8.S</v>
      </c>
      <c r="AU204" s="18" t="s">
        <v>68</v>
      </c>
      <c r="AV204" s="18" t="s">
        <v>1081</v>
      </c>
      <c r="AW204" s="20" t="s">
        <v>386</v>
      </c>
      <c r="AX204" s="227">
        <v>1220115</v>
      </c>
      <c r="AY204" s="228">
        <v>75</v>
      </c>
      <c r="AZ204" s="225" t="e">
        <f t="shared" si="136"/>
        <v>#N/A</v>
      </c>
      <c r="BA204" s="91"/>
      <c r="CK204" s="160" t="str">
        <f t="shared" si="138"/>
        <v>..</v>
      </c>
      <c r="CL204" s="18"/>
      <c r="CM204" s="18"/>
      <c r="CN204" s="18"/>
      <c r="CO204" s="23"/>
      <c r="CP204" s="225"/>
      <c r="CQ204" s="225"/>
      <c r="CR204" s="163"/>
      <c r="CS204" s="14" t="s">
        <v>484</v>
      </c>
      <c r="CT204" s="23"/>
      <c r="CU204" s="225" t="e">
        <f t="shared" si="141"/>
        <v>#N/A</v>
      </c>
      <c r="CV204" s="163"/>
      <c r="DP204" s="7" t="s">
        <v>925</v>
      </c>
      <c r="DQ204" s="7"/>
      <c r="DR204" s="7"/>
      <c r="DS204" s="34"/>
      <c r="DT204" s="236"/>
      <c r="DU204" s="236"/>
      <c r="DV204" s="236"/>
      <c r="DW204" s="236"/>
      <c r="EI204" s="21"/>
      <c r="EJ204" s="18"/>
      <c r="EK204" s="18"/>
      <c r="EL204" s="18"/>
      <c r="FA204" s="27"/>
      <c r="FB204" s="18"/>
      <c r="FC204" s="20"/>
      <c r="FD204" s="18"/>
    </row>
    <row r="205" spans="46:160" x14ac:dyDescent="0.3">
      <c r="AT205" s="44" t="str">
        <f t="shared" si="135"/>
        <v>5_14x8S.L8.S</v>
      </c>
      <c r="AU205" s="18" t="s">
        <v>68</v>
      </c>
      <c r="AV205" s="18" t="s">
        <v>1118</v>
      </c>
      <c r="AW205" s="20" t="s">
        <v>386</v>
      </c>
      <c r="AX205" s="227">
        <v>1220115</v>
      </c>
      <c r="AY205" s="228">
        <v>75</v>
      </c>
      <c r="AZ205" s="225" t="e">
        <f t="shared" si="136"/>
        <v>#N/A</v>
      </c>
      <c r="BA205" s="91"/>
      <c r="CK205" s="160" t="str">
        <f t="shared" si="138"/>
        <v>..</v>
      </c>
      <c r="CL205" s="18"/>
      <c r="CM205" s="18"/>
      <c r="CN205" s="18"/>
      <c r="CO205" s="23"/>
      <c r="CP205" s="225"/>
      <c r="CQ205" s="225"/>
      <c r="CR205" s="163"/>
      <c r="CS205" s="14" t="s">
        <v>504</v>
      </c>
      <c r="CT205" s="23"/>
      <c r="CU205" s="225" t="e">
        <f t="shared" si="141"/>
        <v>#N/A</v>
      </c>
      <c r="CV205" s="163"/>
      <c r="DP205" s="7" t="s">
        <v>925</v>
      </c>
      <c r="DQ205" s="7"/>
      <c r="DR205" s="7"/>
      <c r="DS205" s="34"/>
      <c r="DT205" s="236"/>
      <c r="DU205" s="236"/>
      <c r="DV205" s="236"/>
      <c r="DW205" s="236"/>
      <c r="EI205" s="19"/>
      <c r="EJ205" s="18"/>
      <c r="EK205" s="18"/>
      <c r="EL205" s="18"/>
      <c r="FA205" s="27"/>
      <c r="FB205" s="18"/>
      <c r="FC205" s="20"/>
      <c r="FD205" s="18"/>
    </row>
    <row r="206" spans="46:160" x14ac:dyDescent="0.3">
      <c r="AT206" s="44" t="str">
        <f t="shared" si="135"/>
        <v>5H_14x8S.L8.S</v>
      </c>
      <c r="AU206" s="18" t="s">
        <v>68</v>
      </c>
      <c r="AV206" s="18" t="s">
        <v>1126</v>
      </c>
      <c r="AW206" s="20" t="s">
        <v>386</v>
      </c>
      <c r="AX206" s="227">
        <v>1220115</v>
      </c>
      <c r="AY206" s="228">
        <v>196</v>
      </c>
      <c r="AZ206" s="225" t="e">
        <f t="shared" si="136"/>
        <v>#N/A</v>
      </c>
      <c r="BA206" s="91"/>
      <c r="CK206" s="160" t="str">
        <f t="shared" si="138"/>
        <v>..</v>
      </c>
      <c r="CL206" s="18"/>
      <c r="CM206" s="18"/>
      <c r="CN206" s="18"/>
      <c r="CO206" s="23"/>
      <c r="CP206" s="225"/>
      <c r="CQ206" s="225"/>
      <c r="CR206" s="163"/>
      <c r="CS206" s="14" t="s">
        <v>520</v>
      </c>
      <c r="CT206" s="23"/>
      <c r="CU206" s="225" t="e">
        <f t="shared" si="141"/>
        <v>#N/A</v>
      </c>
      <c r="CV206" s="163"/>
      <c r="DP206" s="7" t="s">
        <v>925</v>
      </c>
      <c r="DQ206" s="7"/>
      <c r="DR206" s="7"/>
      <c r="DS206" s="34"/>
      <c r="DT206" s="236"/>
      <c r="DU206" s="236"/>
      <c r="DV206" s="236"/>
      <c r="DW206" s="236"/>
      <c r="EI206" s="19"/>
      <c r="EJ206" s="18"/>
      <c r="EK206" s="18"/>
      <c r="EL206" s="20"/>
      <c r="FA206" s="27"/>
      <c r="FB206" s="18"/>
      <c r="FC206" s="20"/>
      <c r="FD206" s="18"/>
    </row>
    <row r="207" spans="46:160" x14ac:dyDescent="0.3">
      <c r="AT207" s="44" t="str">
        <f t="shared" si="135"/>
        <v>6_12S.L8.S</v>
      </c>
      <c r="AU207" s="18" t="s">
        <v>68</v>
      </c>
      <c r="AV207" s="18" t="s">
        <v>1047</v>
      </c>
      <c r="AW207" s="20" t="s">
        <v>386</v>
      </c>
      <c r="AX207" s="227">
        <v>1220115</v>
      </c>
      <c r="AY207" s="228">
        <v>307</v>
      </c>
      <c r="AZ207" s="225" t="e">
        <f t="shared" si="136"/>
        <v>#N/A</v>
      </c>
      <c r="BA207" s="91"/>
      <c r="CK207" s="160" t="str">
        <f t="shared" si="138"/>
        <v>..</v>
      </c>
      <c r="CL207" s="18"/>
      <c r="CM207" s="18"/>
      <c r="CN207" s="18"/>
      <c r="CO207" s="23"/>
      <c r="CP207" s="225"/>
      <c r="CQ207" s="225"/>
      <c r="CR207" s="163"/>
      <c r="CS207" s="164"/>
      <c r="CT207" s="23"/>
      <c r="CU207" s="23"/>
      <c r="CV207" s="163"/>
      <c r="DP207" s="7" t="s">
        <v>925</v>
      </c>
      <c r="DQ207" s="7"/>
      <c r="DR207" s="7"/>
      <c r="DS207" s="34"/>
      <c r="DT207" s="236"/>
      <c r="DU207" s="236"/>
      <c r="DV207" s="236"/>
      <c r="DW207" s="236"/>
      <c r="EI207" s="21"/>
      <c r="EJ207" s="18"/>
      <c r="EK207" s="18"/>
      <c r="EL207" s="20"/>
      <c r="FA207" s="27"/>
      <c r="FB207" s="18"/>
      <c r="FC207" s="20"/>
      <c r="FD207" s="18"/>
    </row>
    <row r="208" spans="46:160" x14ac:dyDescent="0.3">
      <c r="AT208" s="44" t="str">
        <f t="shared" si="135"/>
        <v>6_13S.L8.S</v>
      </c>
      <c r="AU208" s="18" t="s">
        <v>68</v>
      </c>
      <c r="AV208" s="18" t="s">
        <v>1066</v>
      </c>
      <c r="AW208" s="20" t="s">
        <v>386</v>
      </c>
      <c r="AX208" s="227">
        <v>1220115</v>
      </c>
      <c r="AY208" s="228">
        <v>296</v>
      </c>
      <c r="AZ208" s="225" t="e">
        <f t="shared" si="136"/>
        <v>#N/A</v>
      </c>
      <c r="BA208" s="91"/>
      <c r="CK208" s="160" t="str">
        <f t="shared" si="138"/>
        <v>..</v>
      </c>
      <c r="CL208" s="18"/>
      <c r="CM208" s="18"/>
      <c r="CN208" s="18"/>
      <c r="CO208" s="23"/>
      <c r="CP208" s="225"/>
      <c r="CQ208" s="225"/>
      <c r="CR208" s="163"/>
      <c r="CS208" s="164"/>
      <c r="CT208" s="23"/>
      <c r="CU208" s="23"/>
      <c r="CV208" s="163"/>
      <c r="DP208" s="7" t="s">
        <v>925</v>
      </c>
      <c r="DQ208" s="7"/>
      <c r="DR208" s="7"/>
      <c r="DS208" s="34"/>
      <c r="DT208" s="236"/>
      <c r="DU208" s="236"/>
      <c r="DV208" s="236"/>
      <c r="DW208" s="236"/>
      <c r="EI208" s="19"/>
      <c r="EJ208" s="18"/>
      <c r="EK208" s="18"/>
      <c r="EL208" s="18"/>
      <c r="FA208" s="27"/>
      <c r="FB208" s="18"/>
      <c r="FC208" s="20"/>
      <c r="FD208" s="18"/>
    </row>
    <row r="209" spans="46:160" x14ac:dyDescent="0.3">
      <c r="AT209" s="44" t="str">
        <f t="shared" si="135"/>
        <v>6_6T.L8.S</v>
      </c>
      <c r="AU209" s="18" t="s">
        <v>68</v>
      </c>
      <c r="AV209" s="18" t="s">
        <v>1247</v>
      </c>
      <c r="AW209" s="20" t="s">
        <v>386</v>
      </c>
      <c r="AX209" s="227">
        <v>1220115</v>
      </c>
      <c r="AY209" s="228">
        <v>405</v>
      </c>
      <c r="AZ209" s="225" t="e">
        <f t="shared" si="136"/>
        <v>#N/A</v>
      </c>
      <c r="BA209" s="91"/>
      <c r="CK209" s="160" t="str">
        <f t="shared" si="138"/>
        <v>..</v>
      </c>
      <c r="CL209" s="18"/>
      <c r="CM209" s="18"/>
      <c r="CN209" s="18"/>
      <c r="CO209" s="23"/>
      <c r="CP209" s="225"/>
      <c r="CQ209" s="225"/>
      <c r="CR209" s="163"/>
      <c r="CS209" s="156" t="s">
        <v>586</v>
      </c>
      <c r="CT209" s="23"/>
      <c r="CU209" s="23"/>
      <c r="CV209" s="163"/>
      <c r="DP209" s="7" t="s">
        <v>925</v>
      </c>
      <c r="DQ209" s="7"/>
      <c r="DR209" s="7"/>
      <c r="DS209" s="34"/>
      <c r="DT209" s="236"/>
      <c r="DU209" s="236"/>
      <c r="DV209" s="236"/>
      <c r="DW209" s="236"/>
      <c r="EI209" s="19"/>
      <c r="EJ209" s="18"/>
      <c r="EK209" s="18"/>
      <c r="EL209" s="18"/>
      <c r="FA209" s="27"/>
      <c r="FB209" s="18"/>
      <c r="FC209" s="20"/>
      <c r="FD209" s="18"/>
    </row>
    <row r="210" spans="46:160" x14ac:dyDescent="0.3">
      <c r="AT210" s="44" t="str">
        <f t="shared" si="135"/>
        <v>6_8T.L8.S</v>
      </c>
      <c r="AU210" s="18" t="s">
        <v>68</v>
      </c>
      <c r="AV210" s="18" t="s">
        <v>1249</v>
      </c>
      <c r="AW210" s="20" t="s">
        <v>386</v>
      </c>
      <c r="AX210" s="227">
        <v>1220115</v>
      </c>
      <c r="AY210" s="228">
        <v>405</v>
      </c>
      <c r="AZ210" s="225" t="e">
        <f t="shared" si="136"/>
        <v>#N/A</v>
      </c>
      <c r="BA210" s="91"/>
      <c r="CK210" s="160" t="str">
        <f t="shared" si="138"/>
        <v>..</v>
      </c>
      <c r="CL210" s="18"/>
      <c r="CM210" s="18"/>
      <c r="CN210" s="18"/>
      <c r="CO210" s="23"/>
      <c r="CP210" s="225"/>
      <c r="CQ210" s="225"/>
      <c r="CR210" s="163"/>
      <c r="CS210" s="47" t="s">
        <v>1296</v>
      </c>
      <c r="CT210" s="23"/>
      <c r="CU210" s="225" t="e">
        <f t="shared" ref="CU210" si="142">CT210*INDEX($DB$90:$DB$92,MATCH($CQ$85,Currency,0))/$DB$90</f>
        <v>#N/A</v>
      </c>
      <c r="CV210" s="163"/>
      <c r="DP210" s="7" t="s">
        <v>925</v>
      </c>
      <c r="DQ210" s="7"/>
      <c r="DR210" s="7"/>
      <c r="DS210" s="34"/>
      <c r="DT210" s="236"/>
      <c r="DU210" s="236"/>
      <c r="DV210" s="236"/>
      <c r="DW210" s="236"/>
      <c r="EI210" s="19"/>
      <c r="EJ210" s="18"/>
      <c r="EK210" s="18"/>
      <c r="EL210" s="18"/>
      <c r="FA210" s="27"/>
      <c r="FB210" s="18"/>
      <c r="FC210" s="20"/>
      <c r="FD210" s="18"/>
    </row>
    <row r="211" spans="46:160" x14ac:dyDescent="0.3">
      <c r="AT211" s="44" t="str">
        <f t="shared" ref="AT211:AT274" si="143">CONCATENATE(AV211,".",AU211,".",AW211)</f>
        <v>6H_14S.L8.S</v>
      </c>
      <c r="AU211" s="18" t="s">
        <v>68</v>
      </c>
      <c r="AV211" s="18" t="s">
        <v>1096</v>
      </c>
      <c r="AW211" s="20" t="s">
        <v>386</v>
      </c>
      <c r="AX211" s="227">
        <v>1220115</v>
      </c>
      <c r="AY211" s="228">
        <v>95</v>
      </c>
      <c r="AZ211" s="225" t="e">
        <f t="shared" si="136"/>
        <v>#N/A</v>
      </c>
      <c r="BA211" s="91"/>
      <c r="CK211" s="160" t="str">
        <f t="shared" si="138"/>
        <v>..</v>
      </c>
      <c r="CL211" s="18"/>
      <c r="CM211" s="18"/>
      <c r="CN211" s="18"/>
      <c r="CO211" s="23"/>
      <c r="CP211" s="225"/>
      <c r="CQ211" s="225"/>
      <c r="CR211" s="163"/>
      <c r="CS211" s="164"/>
      <c r="CT211" s="23"/>
      <c r="CU211" s="23"/>
      <c r="CV211" s="163"/>
      <c r="DP211" s="7" t="s">
        <v>952</v>
      </c>
      <c r="DQ211" s="7"/>
      <c r="DR211" s="7"/>
      <c r="DS211" s="34"/>
      <c r="DT211" s="236"/>
      <c r="DU211" s="236"/>
      <c r="DV211" s="236"/>
      <c r="DW211" s="236"/>
      <c r="EI211" s="21"/>
      <c r="EJ211" s="18"/>
      <c r="EK211" s="18"/>
      <c r="EL211" s="18"/>
      <c r="FA211" s="27"/>
      <c r="FB211" s="18"/>
      <c r="FC211" s="20"/>
      <c r="FD211" s="18"/>
    </row>
    <row r="212" spans="46:160" x14ac:dyDescent="0.3">
      <c r="AT212" s="44" t="str">
        <f t="shared" si="143"/>
        <v>6H_14x8S.L8.S</v>
      </c>
      <c r="AU212" s="18" t="s">
        <v>68</v>
      </c>
      <c r="AV212" s="18" t="s">
        <v>1134</v>
      </c>
      <c r="AW212" s="20" t="s">
        <v>386</v>
      </c>
      <c r="AX212" s="227">
        <v>1220115</v>
      </c>
      <c r="AY212" s="228">
        <v>95</v>
      </c>
      <c r="AZ212" s="225" t="e">
        <f t="shared" si="136"/>
        <v>#N/A</v>
      </c>
      <c r="BA212" s="91"/>
      <c r="CK212" s="160" t="str">
        <f t="shared" si="138"/>
        <v>..</v>
      </c>
      <c r="CL212" s="18"/>
      <c r="CM212" s="18"/>
      <c r="CN212" s="18"/>
      <c r="CO212" s="23"/>
      <c r="CP212" s="225"/>
      <c r="CQ212" s="225"/>
      <c r="CR212" s="163"/>
      <c r="CS212" s="164"/>
      <c r="CT212" s="23"/>
      <c r="CU212" s="23"/>
      <c r="CV212" s="163"/>
      <c r="DP212" s="7" t="s">
        <v>952</v>
      </c>
      <c r="DQ212" s="7"/>
      <c r="DR212" s="7"/>
      <c r="DS212" s="34"/>
      <c r="DT212" s="236"/>
      <c r="DU212" s="236"/>
      <c r="DV212" s="236"/>
      <c r="DW212" s="236"/>
      <c r="EI212" s="21"/>
      <c r="EJ212" s="18"/>
      <c r="EK212" s="18"/>
      <c r="EL212" s="18"/>
      <c r="FA212" s="27"/>
      <c r="FB212" s="18"/>
      <c r="FC212" s="20"/>
      <c r="FD212" s="18"/>
    </row>
    <row r="213" spans="46:160" x14ac:dyDescent="0.3">
      <c r="AT213" s="44" t="str">
        <f t="shared" si="143"/>
        <v>7_10T.L8.S</v>
      </c>
      <c r="AU213" s="18" t="s">
        <v>68</v>
      </c>
      <c r="AV213" s="18" t="s">
        <v>795</v>
      </c>
      <c r="AW213" s="20" t="s">
        <v>386</v>
      </c>
      <c r="AX213" s="227">
        <v>1220115</v>
      </c>
      <c r="AY213" s="228">
        <v>364</v>
      </c>
      <c r="AZ213" s="225" t="e">
        <f t="shared" si="136"/>
        <v>#N/A</v>
      </c>
      <c r="BA213" s="91"/>
      <c r="CK213" s="160" t="str">
        <f t="shared" si="138"/>
        <v>..</v>
      </c>
      <c r="CL213" s="18"/>
      <c r="CM213" s="18"/>
      <c r="CN213" s="18"/>
      <c r="CO213" s="23"/>
      <c r="CP213" s="225"/>
      <c r="CQ213" s="225"/>
      <c r="CR213" s="163"/>
      <c r="CS213" s="156" t="s">
        <v>650</v>
      </c>
      <c r="CT213" s="23"/>
      <c r="CU213" s="23"/>
      <c r="CV213" s="163"/>
      <c r="DP213" s="7" t="s">
        <v>952</v>
      </c>
      <c r="DQ213" s="7"/>
      <c r="DR213" s="7"/>
      <c r="DS213" s="34"/>
      <c r="DT213" s="236"/>
      <c r="DU213" s="236"/>
      <c r="DV213" s="236"/>
      <c r="DW213" s="236"/>
      <c r="EI213" s="19"/>
      <c r="EJ213" s="18"/>
      <c r="EK213" s="18"/>
      <c r="EL213" s="18"/>
      <c r="FA213" s="27"/>
      <c r="FB213" s="18"/>
      <c r="FC213" s="20"/>
      <c r="FD213" s="18"/>
    </row>
    <row r="214" spans="46:160" x14ac:dyDescent="0.3">
      <c r="AT214" s="44" t="str">
        <f t="shared" si="143"/>
        <v>7_6T.L8.S</v>
      </c>
      <c r="AU214" s="18" t="s">
        <v>68</v>
      </c>
      <c r="AV214" s="20" t="s">
        <v>764</v>
      </c>
      <c r="AW214" s="20" t="s">
        <v>386</v>
      </c>
      <c r="AX214" s="227">
        <v>1220115</v>
      </c>
      <c r="AY214" s="228">
        <v>405</v>
      </c>
      <c r="AZ214" s="225" t="e">
        <f t="shared" si="136"/>
        <v>#N/A</v>
      </c>
      <c r="BA214" s="91"/>
      <c r="CK214" s="160" t="str">
        <f t="shared" si="138"/>
        <v>..</v>
      </c>
      <c r="CL214" s="18"/>
      <c r="CM214" s="18"/>
      <c r="CN214" s="18"/>
      <c r="CO214" s="23"/>
      <c r="CP214" s="225"/>
      <c r="CQ214" s="225"/>
      <c r="CR214" s="163"/>
      <c r="CS214" s="47" t="s">
        <v>1205</v>
      </c>
      <c r="CT214" s="23"/>
      <c r="CU214" s="225" t="e">
        <f t="shared" ref="CU214" si="144">CT214*INDEX($DB$90:$DB$92,MATCH($CQ$85,Currency,0))/$DB$90</f>
        <v>#N/A</v>
      </c>
      <c r="CV214" s="163"/>
      <c r="DP214" s="7" t="s">
        <v>952</v>
      </c>
      <c r="DQ214" s="7"/>
      <c r="DR214" s="7"/>
      <c r="DS214" s="34"/>
      <c r="DT214" s="236"/>
      <c r="DU214" s="236"/>
      <c r="DV214" s="236"/>
      <c r="DW214" s="236"/>
      <c r="EI214" s="19"/>
      <c r="EJ214" s="18"/>
      <c r="EK214" s="18"/>
      <c r="EL214" s="18"/>
      <c r="FA214" s="27"/>
      <c r="FB214" s="18"/>
      <c r="FC214" s="20"/>
      <c r="FD214" s="18"/>
    </row>
    <row r="215" spans="46:160" x14ac:dyDescent="0.3">
      <c r="AT215" s="44" t="str">
        <f t="shared" si="143"/>
        <v>7_8T.L8.S</v>
      </c>
      <c r="AU215" s="18" t="s">
        <v>68</v>
      </c>
      <c r="AV215" s="18" t="s">
        <v>778</v>
      </c>
      <c r="AW215" s="20" t="s">
        <v>386</v>
      </c>
      <c r="AX215" s="227">
        <v>1220115</v>
      </c>
      <c r="AY215" s="228">
        <v>405</v>
      </c>
      <c r="AZ215" s="225" t="e">
        <f t="shared" si="136"/>
        <v>#N/A</v>
      </c>
      <c r="BA215" s="91"/>
      <c r="CK215" s="160" t="str">
        <f t="shared" si="138"/>
        <v>..</v>
      </c>
      <c r="CL215" s="18"/>
      <c r="CM215" s="18"/>
      <c r="CN215" s="18"/>
      <c r="CO215" s="23"/>
      <c r="CP215" s="225"/>
      <c r="CQ215" s="225"/>
      <c r="CR215" s="163"/>
      <c r="CS215" s="47"/>
      <c r="CT215" s="23"/>
      <c r="CU215" s="23"/>
      <c r="CV215" s="163"/>
      <c r="DP215" s="7" t="s">
        <v>952</v>
      </c>
      <c r="DQ215" s="7"/>
      <c r="DR215" s="7"/>
      <c r="DS215" s="34"/>
      <c r="DT215" s="236"/>
      <c r="DU215" s="236"/>
      <c r="DV215" s="236"/>
      <c r="DW215" s="236"/>
      <c r="EI215" s="19"/>
      <c r="EJ215" s="18"/>
      <c r="EK215" s="18"/>
      <c r="EL215" s="18"/>
      <c r="FA215" s="27"/>
      <c r="FB215" s="18"/>
      <c r="FC215" s="20"/>
      <c r="FD215" s="18"/>
    </row>
    <row r="216" spans="46:160" x14ac:dyDescent="0.3">
      <c r="AT216" s="44" t="str">
        <f t="shared" si="143"/>
        <v>7H_10T.L8.S</v>
      </c>
      <c r="AU216" s="18" t="s">
        <v>68</v>
      </c>
      <c r="AV216" s="18" t="s">
        <v>802</v>
      </c>
      <c r="AW216" s="20" t="s">
        <v>386</v>
      </c>
      <c r="AX216" s="227">
        <v>1220115</v>
      </c>
      <c r="AY216" s="228">
        <v>364</v>
      </c>
      <c r="AZ216" s="225" t="e">
        <f t="shared" si="136"/>
        <v>#N/A</v>
      </c>
      <c r="BA216" s="91"/>
      <c r="CK216" s="160" t="str">
        <f t="shared" si="138"/>
        <v>..</v>
      </c>
      <c r="CL216" s="18"/>
      <c r="CM216" s="18"/>
      <c r="CN216" s="18"/>
      <c r="CO216" s="23"/>
      <c r="CP216" s="225"/>
      <c r="CQ216" s="225"/>
      <c r="CR216" s="163"/>
      <c r="CS216" s="47"/>
      <c r="CT216" s="23"/>
      <c r="CU216" s="23"/>
      <c r="CV216" s="163"/>
      <c r="DP216" s="7" t="s">
        <v>952</v>
      </c>
      <c r="DQ216" s="7"/>
      <c r="DR216" s="7"/>
      <c r="DS216" s="34"/>
      <c r="DT216" s="236"/>
      <c r="DU216" s="236"/>
      <c r="DV216" s="236"/>
      <c r="DW216" s="236"/>
      <c r="EI216" s="19"/>
      <c r="EJ216" s="18"/>
      <c r="EK216" s="18"/>
      <c r="EL216" s="18"/>
      <c r="FA216" s="27"/>
      <c r="FB216" s="18"/>
      <c r="FC216" s="20"/>
      <c r="FD216" s="18"/>
    </row>
    <row r="217" spans="46:160" x14ac:dyDescent="0.3">
      <c r="AT217" s="44" t="str">
        <f t="shared" si="143"/>
        <v>8_10T.L8.S</v>
      </c>
      <c r="AU217" s="18" t="s">
        <v>68</v>
      </c>
      <c r="AV217" s="18" t="s">
        <v>810</v>
      </c>
      <c r="AW217" s="20" t="s">
        <v>386</v>
      </c>
      <c r="AX217" s="227">
        <v>1220115</v>
      </c>
      <c r="AY217" s="228">
        <v>364</v>
      </c>
      <c r="AZ217" s="225" t="e">
        <f t="shared" si="136"/>
        <v>#N/A</v>
      </c>
      <c r="BA217" s="91"/>
      <c r="CK217" s="160" t="str">
        <f t="shared" si="138"/>
        <v>..</v>
      </c>
      <c r="CL217" s="18"/>
      <c r="CM217" s="18"/>
      <c r="CN217" s="18"/>
      <c r="CO217" s="23"/>
      <c r="CP217" s="225"/>
      <c r="CQ217" s="225"/>
      <c r="CR217" s="163"/>
      <c r="CS217" s="47"/>
      <c r="CT217" s="23"/>
      <c r="CU217" s="23"/>
      <c r="CV217" s="163"/>
      <c r="DP217" s="7" t="s">
        <v>952</v>
      </c>
      <c r="DQ217" s="7"/>
      <c r="DR217" s="7"/>
      <c r="DS217" s="34"/>
      <c r="DT217" s="236"/>
      <c r="DU217" s="236"/>
      <c r="DV217" s="236"/>
      <c r="DW217" s="236"/>
      <c r="EI217" s="19"/>
      <c r="EJ217" s="18"/>
      <c r="EK217" s="18"/>
      <c r="EL217" s="20"/>
      <c r="FA217" s="27"/>
      <c r="FB217" s="18"/>
      <c r="FC217" s="20"/>
      <c r="FD217" s="18"/>
    </row>
    <row r="218" spans="46:160" x14ac:dyDescent="0.3">
      <c r="AT218" s="44" t="str">
        <f t="shared" si="143"/>
        <v>8_12T.L8.S</v>
      </c>
      <c r="AU218" s="18" t="s">
        <v>68</v>
      </c>
      <c r="AV218" s="18" t="s">
        <v>826</v>
      </c>
      <c r="AW218" s="20" t="s">
        <v>386</v>
      </c>
      <c r="AX218" s="227">
        <v>1220115</v>
      </c>
      <c r="AY218" s="228">
        <v>352</v>
      </c>
      <c r="AZ218" s="225" t="e">
        <f t="shared" si="136"/>
        <v>#N/A</v>
      </c>
      <c r="BA218" s="91"/>
      <c r="CK218" s="160" t="str">
        <f t="shared" si="138"/>
        <v>..</v>
      </c>
      <c r="CL218" s="18"/>
      <c r="CM218" s="18"/>
      <c r="CN218" s="18"/>
      <c r="CO218" s="23"/>
      <c r="CP218" s="225"/>
      <c r="CQ218" s="225"/>
      <c r="CR218" s="163"/>
      <c r="CS218" s="47"/>
      <c r="CT218" s="23"/>
      <c r="CU218" s="23"/>
      <c r="CV218" s="163"/>
      <c r="DP218" s="7" t="s">
        <v>952</v>
      </c>
      <c r="DQ218" s="7"/>
      <c r="DR218" s="7"/>
      <c r="DS218" s="34"/>
      <c r="DT218" s="236"/>
      <c r="DU218" s="236"/>
      <c r="DV218" s="236"/>
      <c r="DW218" s="236"/>
      <c r="EI218" s="19"/>
      <c r="EJ218" s="18"/>
      <c r="EK218" s="18"/>
      <c r="EL218" s="18"/>
      <c r="FA218" s="27"/>
      <c r="FB218" s="18"/>
      <c r="FC218" s="20"/>
      <c r="FD218" s="18"/>
    </row>
    <row r="219" spans="46:160" x14ac:dyDescent="0.3">
      <c r="AT219" s="44" t="str">
        <f t="shared" si="143"/>
        <v>8_14S.L8.S</v>
      </c>
      <c r="AU219" s="18" t="s">
        <v>68</v>
      </c>
      <c r="AV219" s="18" t="s">
        <v>1103</v>
      </c>
      <c r="AW219" s="20" t="s">
        <v>386</v>
      </c>
      <c r="AX219" s="227">
        <v>1220115</v>
      </c>
      <c r="AY219" s="228">
        <v>80</v>
      </c>
      <c r="AZ219" s="225" t="e">
        <f t="shared" si="136"/>
        <v>#N/A</v>
      </c>
      <c r="BA219" s="91"/>
      <c r="CK219" s="160" t="str">
        <f t="shared" si="138"/>
        <v>..</v>
      </c>
      <c r="CL219" s="18"/>
      <c r="CM219" s="18"/>
      <c r="CN219" s="18"/>
      <c r="CO219" s="23"/>
      <c r="CP219" s="225"/>
      <c r="CQ219" s="225"/>
      <c r="CR219" s="163"/>
      <c r="CS219" s="47"/>
      <c r="CT219" s="23"/>
      <c r="CU219" s="23"/>
      <c r="CV219" s="163"/>
      <c r="DP219" s="7" t="s">
        <v>966</v>
      </c>
      <c r="DQ219" s="7"/>
      <c r="DR219" s="7"/>
      <c r="DS219" s="34"/>
      <c r="DT219" s="236"/>
      <c r="DU219" s="236"/>
      <c r="DV219" s="236"/>
      <c r="DW219" s="236"/>
      <c r="EI219" s="19"/>
      <c r="EJ219" s="18"/>
      <c r="EK219" s="18"/>
      <c r="EL219" s="18"/>
      <c r="FA219" s="27"/>
      <c r="FB219" s="18"/>
      <c r="FC219" s="20"/>
      <c r="FD219" s="18"/>
    </row>
    <row r="220" spans="46:160" x14ac:dyDescent="0.3">
      <c r="AT220" s="44" t="str">
        <f t="shared" si="143"/>
        <v>8_6T.L8.S</v>
      </c>
      <c r="AU220" s="18" t="s">
        <v>68</v>
      </c>
      <c r="AV220" s="18" t="s">
        <v>773</v>
      </c>
      <c r="AW220" s="20" t="s">
        <v>386</v>
      </c>
      <c r="AX220" s="227">
        <v>1220115</v>
      </c>
      <c r="AY220" s="228">
        <v>405</v>
      </c>
      <c r="AZ220" s="225" t="e">
        <f t="shared" si="136"/>
        <v>#N/A</v>
      </c>
      <c r="BA220" s="91"/>
      <c r="CK220" s="160" t="str">
        <f t="shared" si="138"/>
        <v>..</v>
      </c>
      <c r="CL220" s="18"/>
      <c r="CM220" s="18"/>
      <c r="CN220" s="18"/>
      <c r="CO220" s="23"/>
      <c r="CP220" s="225"/>
      <c r="CQ220" s="225"/>
      <c r="CR220" s="163"/>
      <c r="CS220" s="47"/>
      <c r="CT220" s="23"/>
      <c r="CU220" s="23"/>
      <c r="CV220" s="163"/>
      <c r="DP220" s="7" t="s">
        <v>966</v>
      </c>
      <c r="DQ220" s="7"/>
      <c r="DR220" s="7"/>
      <c r="DS220" s="34"/>
      <c r="DT220" s="236"/>
      <c r="DU220" s="236"/>
      <c r="DV220" s="236"/>
      <c r="DW220" s="236"/>
      <c r="EI220" s="19"/>
      <c r="EJ220" s="18"/>
      <c r="EK220" s="18"/>
      <c r="EL220" s="18"/>
      <c r="FA220" s="27"/>
      <c r="FB220" s="18"/>
      <c r="FC220" s="20"/>
      <c r="FD220" s="18"/>
    </row>
    <row r="221" spans="46:160" x14ac:dyDescent="0.3">
      <c r="AT221" s="44" t="str">
        <f t="shared" si="143"/>
        <v>8_8T.L8.S</v>
      </c>
      <c r="AU221" s="18" t="s">
        <v>68</v>
      </c>
      <c r="AV221" s="18" t="s">
        <v>785</v>
      </c>
      <c r="AW221" s="20" t="s">
        <v>386</v>
      </c>
      <c r="AX221" s="227">
        <v>1220115</v>
      </c>
      <c r="AY221" s="228">
        <v>405</v>
      </c>
      <c r="AZ221" s="225" t="e">
        <f t="shared" si="136"/>
        <v>#N/A</v>
      </c>
      <c r="BA221" s="91"/>
      <c r="CK221" s="160" t="str">
        <f t="shared" si="138"/>
        <v>..</v>
      </c>
      <c r="CL221" s="18"/>
      <c r="CM221" s="18"/>
      <c r="CN221" s="18"/>
      <c r="CO221" s="23"/>
      <c r="CP221" s="225"/>
      <c r="CQ221" s="225"/>
      <c r="CR221" s="163"/>
      <c r="CS221" s="47"/>
      <c r="CT221" s="23"/>
      <c r="CU221" s="23"/>
      <c r="CV221" s="163"/>
      <c r="DP221" s="7" t="s">
        <v>966</v>
      </c>
      <c r="DQ221" s="7"/>
      <c r="DR221" s="7"/>
      <c r="DS221" s="34"/>
      <c r="DT221" s="236"/>
      <c r="DU221" s="236"/>
      <c r="DV221" s="236"/>
      <c r="DW221" s="236"/>
      <c r="EI221" s="19"/>
      <c r="EJ221" s="18"/>
      <c r="EK221" s="18"/>
      <c r="EL221" s="18"/>
      <c r="FA221" s="27"/>
      <c r="FB221" s="18"/>
      <c r="FC221" s="20"/>
      <c r="FD221" s="18"/>
    </row>
    <row r="222" spans="46:160" x14ac:dyDescent="0.3">
      <c r="AT222" s="44" t="str">
        <f t="shared" si="143"/>
        <v>9_10T.L8.S</v>
      </c>
      <c r="AU222" s="18" t="s">
        <v>68</v>
      </c>
      <c r="AV222" s="18" t="s">
        <v>818</v>
      </c>
      <c r="AW222" s="20" t="s">
        <v>386</v>
      </c>
      <c r="AX222" s="227">
        <v>1220115</v>
      </c>
      <c r="AY222" s="228">
        <v>364</v>
      </c>
      <c r="AZ222" s="225" t="e">
        <f t="shared" si="136"/>
        <v>#N/A</v>
      </c>
      <c r="BA222" s="91"/>
      <c r="CK222" s="160" t="str">
        <f t="shared" si="138"/>
        <v>..</v>
      </c>
      <c r="CL222" s="18"/>
      <c r="CM222" s="18"/>
      <c r="CN222" s="18"/>
      <c r="CO222" s="23"/>
      <c r="CP222" s="225"/>
      <c r="CQ222" s="225"/>
      <c r="CR222" s="163"/>
      <c r="CS222" s="164"/>
      <c r="CT222" s="23"/>
      <c r="CU222" s="23"/>
      <c r="CV222" s="163"/>
      <c r="DP222" s="7" t="s">
        <v>966</v>
      </c>
      <c r="DQ222" s="7"/>
      <c r="DR222" s="7"/>
      <c r="DS222" s="34"/>
      <c r="DT222" s="236"/>
      <c r="DU222" s="236"/>
      <c r="DV222" s="236"/>
      <c r="DW222" s="236"/>
      <c r="EI222" s="21"/>
      <c r="EJ222" s="18"/>
      <c r="EK222" s="18"/>
      <c r="EL222" s="18"/>
      <c r="FA222" s="27"/>
      <c r="FB222" s="18"/>
      <c r="FC222" s="20"/>
      <c r="FD222" s="18"/>
    </row>
    <row r="223" spans="46:160" x14ac:dyDescent="0.3">
      <c r="AT223" s="44" t="str">
        <f t="shared" si="143"/>
        <v>9_12T.L8.S</v>
      </c>
      <c r="AU223" s="18" t="s">
        <v>68</v>
      </c>
      <c r="AV223" s="18" t="s">
        <v>840</v>
      </c>
      <c r="AW223" s="20" t="s">
        <v>386</v>
      </c>
      <c r="AX223" s="227">
        <v>1220115</v>
      </c>
      <c r="AY223" s="228">
        <v>352</v>
      </c>
      <c r="AZ223" s="225" t="e">
        <f t="shared" si="136"/>
        <v>#N/A</v>
      </c>
      <c r="BA223" s="91"/>
      <c r="CK223" s="160" t="str">
        <f t="shared" si="138"/>
        <v>..</v>
      </c>
      <c r="CL223" s="18"/>
      <c r="CM223" s="18"/>
      <c r="CN223" s="18"/>
      <c r="CO223" s="23"/>
      <c r="CP223" s="225"/>
      <c r="CQ223" s="225"/>
      <c r="CR223" s="163"/>
      <c r="CS223" s="164"/>
      <c r="CT223" s="23"/>
      <c r="CU223" s="23"/>
      <c r="CV223" s="163"/>
      <c r="DP223" s="7" t="s">
        <v>966</v>
      </c>
      <c r="DQ223" s="7"/>
      <c r="DR223" s="7"/>
      <c r="DS223" s="34"/>
      <c r="DT223" s="236"/>
      <c r="DU223" s="236"/>
      <c r="DV223" s="236"/>
      <c r="DW223" s="236"/>
      <c r="EI223" s="19"/>
      <c r="EJ223" s="18"/>
      <c r="EK223" s="18"/>
      <c r="EL223" s="20"/>
      <c r="FA223" s="27"/>
      <c r="FB223" s="18"/>
      <c r="FC223" s="20"/>
      <c r="FD223" s="18"/>
    </row>
    <row r="224" spans="46:160" x14ac:dyDescent="0.3">
      <c r="AT224" s="44" t="str">
        <f t="shared" si="143"/>
        <v>9_13T.L8.S</v>
      </c>
      <c r="AU224" s="18" t="s">
        <v>68</v>
      </c>
      <c r="AV224" s="18" t="s">
        <v>876</v>
      </c>
      <c r="AW224" s="20" t="s">
        <v>386</v>
      </c>
      <c r="AX224" s="227">
        <v>1220115</v>
      </c>
      <c r="AY224" s="228">
        <v>301</v>
      </c>
      <c r="AZ224" s="225" t="e">
        <f t="shared" ref="AZ224:AZ287" si="145">AY224*INDEX($DB$90:$DB$92,MATCH($CQ$85,Currency,0))/$DB$90</f>
        <v>#N/A</v>
      </c>
      <c r="BA224" s="91"/>
      <c r="CK224" s="160" t="str">
        <f t="shared" si="138"/>
        <v>..</v>
      </c>
      <c r="CL224" s="18"/>
      <c r="CM224" s="18"/>
      <c r="CN224" s="18"/>
      <c r="CO224" s="23"/>
      <c r="CP224" s="225"/>
      <c r="CQ224" s="225"/>
      <c r="CR224" s="163"/>
      <c r="CS224" s="164"/>
      <c r="CT224" s="23"/>
      <c r="CU224" s="23"/>
      <c r="CV224" s="163"/>
      <c r="DP224" s="7" t="s">
        <v>966</v>
      </c>
      <c r="DQ224" s="7"/>
      <c r="DR224" s="7"/>
      <c r="DS224" s="34"/>
      <c r="DT224" s="236"/>
      <c r="DU224" s="236"/>
      <c r="DV224" s="236"/>
      <c r="DW224" s="236"/>
      <c r="EI224" s="19"/>
      <c r="EJ224" s="18"/>
      <c r="EK224" s="18"/>
      <c r="EL224" s="20"/>
      <c r="FA224" s="27"/>
      <c r="FB224" s="18"/>
      <c r="FC224" s="20"/>
      <c r="FD224" s="18"/>
    </row>
    <row r="225" spans="46:160" x14ac:dyDescent="0.3">
      <c r="AT225" s="44" t="str">
        <f t="shared" si="143"/>
        <v>9_14T.L8.S</v>
      </c>
      <c r="AU225" s="18" t="s">
        <v>68</v>
      </c>
      <c r="AV225" s="18" t="s">
        <v>917</v>
      </c>
      <c r="AW225" s="20" t="s">
        <v>386</v>
      </c>
      <c r="AX225" s="227">
        <v>1220115</v>
      </c>
      <c r="AY225" s="228">
        <v>121</v>
      </c>
      <c r="AZ225" s="225" t="e">
        <f t="shared" si="145"/>
        <v>#N/A</v>
      </c>
      <c r="BA225" s="91"/>
      <c r="CK225" s="160" t="str">
        <f t="shared" si="138"/>
        <v>..</v>
      </c>
      <c r="CL225" s="18"/>
      <c r="CM225" s="18"/>
      <c r="CN225" s="18"/>
      <c r="CO225" s="23"/>
      <c r="CP225" s="225"/>
      <c r="CQ225" s="225"/>
      <c r="CR225" s="163"/>
      <c r="CS225" s="164"/>
      <c r="CT225" s="23"/>
      <c r="CU225" s="23"/>
      <c r="CV225" s="163"/>
      <c r="DP225" s="7" t="s">
        <v>966</v>
      </c>
      <c r="DQ225" s="7"/>
      <c r="DR225" s="7"/>
      <c r="DS225" s="34"/>
      <c r="DT225" s="236"/>
      <c r="DU225" s="236"/>
      <c r="DV225" s="236"/>
      <c r="DW225" s="236"/>
      <c r="EI225" s="19"/>
      <c r="EJ225" s="18"/>
      <c r="EK225" s="18"/>
      <c r="EL225" s="18"/>
      <c r="FA225" s="27"/>
      <c r="FB225" s="18"/>
      <c r="FC225" s="20"/>
      <c r="FD225" s="18"/>
    </row>
    <row r="226" spans="46:160" x14ac:dyDescent="0.3">
      <c r="AT226" s="44" t="str">
        <f t="shared" si="143"/>
        <v>10_12T.L8.V</v>
      </c>
      <c r="AU226" s="18" t="s">
        <v>68</v>
      </c>
      <c r="AV226" s="18" t="s">
        <v>850</v>
      </c>
      <c r="AW226" s="20" t="s">
        <v>987</v>
      </c>
      <c r="AX226" s="227">
        <v>1220115</v>
      </c>
      <c r="AY226" s="228">
        <v>352</v>
      </c>
      <c r="AZ226" s="225" t="e">
        <f t="shared" si="145"/>
        <v>#N/A</v>
      </c>
      <c r="BA226" s="91"/>
      <c r="CK226" s="160" t="str">
        <f t="shared" si="138"/>
        <v>..</v>
      </c>
      <c r="CL226" s="18"/>
      <c r="CM226" s="18"/>
      <c r="CN226" s="18"/>
      <c r="CO226" s="23"/>
      <c r="CP226" s="225"/>
      <c r="CQ226" s="225"/>
      <c r="CR226" s="163"/>
      <c r="CS226" s="164"/>
      <c r="CT226" s="23"/>
      <c r="CU226" s="23"/>
      <c r="CV226" s="163"/>
      <c r="DP226" s="7" t="s">
        <v>966</v>
      </c>
      <c r="DQ226" s="7"/>
      <c r="DR226" s="7"/>
      <c r="DS226" s="34"/>
      <c r="DT226" s="236"/>
      <c r="DU226" s="236"/>
      <c r="DV226" s="236"/>
      <c r="DW226" s="236"/>
      <c r="EI226" s="19"/>
      <c r="EJ226" s="18"/>
      <c r="EK226" s="18"/>
      <c r="EL226" s="20"/>
      <c r="FA226" s="27"/>
      <c r="FB226" s="18"/>
      <c r="FC226" s="20"/>
      <c r="FD226" s="18"/>
    </row>
    <row r="227" spans="46:160" x14ac:dyDescent="0.3">
      <c r="AT227" s="44" t="str">
        <f t="shared" si="143"/>
        <v>10_13T.L8.V</v>
      </c>
      <c r="AU227" s="18" t="s">
        <v>68</v>
      </c>
      <c r="AV227" s="18" t="s">
        <v>888</v>
      </c>
      <c r="AW227" s="20" t="s">
        <v>987</v>
      </c>
      <c r="AX227" s="227">
        <v>1220115</v>
      </c>
      <c r="AY227" s="228">
        <v>301</v>
      </c>
      <c r="AZ227" s="225" t="e">
        <f t="shared" si="145"/>
        <v>#N/A</v>
      </c>
      <c r="BA227" s="91"/>
      <c r="CK227" s="160" t="str">
        <f t="shared" si="138"/>
        <v>..</v>
      </c>
      <c r="CL227" s="18"/>
      <c r="CM227" s="18"/>
      <c r="CN227" s="18"/>
      <c r="CO227" s="23"/>
      <c r="CP227" s="225"/>
      <c r="CQ227" s="225"/>
      <c r="CR227" s="163"/>
      <c r="CS227" s="164"/>
      <c r="CT227" s="23"/>
      <c r="CU227" s="23"/>
      <c r="CV227" s="163"/>
      <c r="DP227" s="7" t="s">
        <v>938</v>
      </c>
      <c r="DQ227" s="7"/>
      <c r="DR227" s="7"/>
      <c r="DS227" s="34"/>
      <c r="DT227" s="236"/>
      <c r="DU227" s="236"/>
      <c r="DV227" s="236"/>
      <c r="DW227" s="236"/>
      <c r="EI227" s="19"/>
      <c r="EJ227" s="18"/>
      <c r="EK227" s="18"/>
      <c r="EL227" s="20"/>
      <c r="FA227" s="27"/>
      <c r="FB227" s="18"/>
      <c r="FC227" s="20"/>
      <c r="FD227" s="18"/>
    </row>
    <row r="228" spans="46:160" x14ac:dyDescent="0.3">
      <c r="AT228" s="44" t="str">
        <f t="shared" si="143"/>
        <v>10_14S.L8.V</v>
      </c>
      <c r="AU228" s="18" t="s">
        <v>68</v>
      </c>
      <c r="AV228" s="18" t="s">
        <v>1182</v>
      </c>
      <c r="AW228" s="20" t="s">
        <v>987</v>
      </c>
      <c r="AX228" s="227">
        <v>1220115</v>
      </c>
      <c r="AY228" s="228">
        <v>105</v>
      </c>
      <c r="AZ228" s="225" t="e">
        <f t="shared" si="145"/>
        <v>#N/A</v>
      </c>
      <c r="BA228" s="91"/>
      <c r="CK228" s="160" t="str">
        <f t="shared" si="138"/>
        <v>..</v>
      </c>
      <c r="CL228" s="18"/>
      <c r="CM228" s="18"/>
      <c r="CN228" s="18"/>
      <c r="CO228" s="23"/>
      <c r="CP228" s="225"/>
      <c r="CQ228" s="225"/>
      <c r="CR228" s="163"/>
      <c r="CS228" s="164"/>
      <c r="CT228" s="23"/>
      <c r="CU228" s="23"/>
      <c r="CV228" s="163"/>
      <c r="DP228" s="7" t="s">
        <v>938</v>
      </c>
      <c r="DQ228" s="7"/>
      <c r="DR228" s="7"/>
      <c r="DS228" s="34"/>
      <c r="DT228" s="236"/>
      <c r="DU228" s="236"/>
      <c r="DV228" s="236"/>
      <c r="DW228" s="236"/>
      <c r="EI228" s="21"/>
      <c r="EJ228" s="18"/>
      <c r="EK228" s="18"/>
      <c r="EL228" s="20"/>
      <c r="FA228" s="27"/>
      <c r="FB228" s="18"/>
      <c r="FC228" s="20"/>
      <c r="FD228" s="18"/>
    </row>
    <row r="229" spans="46:160" x14ac:dyDescent="0.3">
      <c r="AT229" s="44" t="str">
        <f t="shared" si="143"/>
        <v>10_14T.L8.V</v>
      </c>
      <c r="AU229" s="18" t="s">
        <v>68</v>
      </c>
      <c r="AV229" s="18" t="s">
        <v>930</v>
      </c>
      <c r="AW229" s="20" t="s">
        <v>987</v>
      </c>
      <c r="AX229" s="227">
        <v>1220115</v>
      </c>
      <c r="AY229" s="228">
        <v>121</v>
      </c>
      <c r="AZ229" s="225" t="e">
        <f t="shared" si="145"/>
        <v>#N/A</v>
      </c>
      <c r="BA229" s="91"/>
      <c r="CK229" s="160" t="str">
        <f t="shared" si="138"/>
        <v>..</v>
      </c>
      <c r="CL229" s="18"/>
      <c r="CM229" s="18"/>
      <c r="CN229" s="18"/>
      <c r="CO229" s="23"/>
      <c r="CP229" s="225"/>
      <c r="CQ229" s="225"/>
      <c r="CR229" s="163"/>
      <c r="CS229" s="164"/>
      <c r="CT229" s="23"/>
      <c r="CU229" s="23"/>
      <c r="CV229" s="163"/>
      <c r="DP229" s="7" t="s">
        <v>938</v>
      </c>
      <c r="DQ229" s="7"/>
      <c r="DR229" s="7"/>
      <c r="DS229" s="34"/>
      <c r="DT229" s="236"/>
      <c r="DU229" s="236"/>
      <c r="DV229" s="236"/>
      <c r="DW229" s="236"/>
      <c r="EI229" s="21"/>
      <c r="EJ229" s="18"/>
      <c r="EK229" s="18"/>
      <c r="EL229" s="20"/>
      <c r="FA229" s="27"/>
      <c r="FB229" s="18"/>
      <c r="FC229" s="20"/>
      <c r="FD229" s="18"/>
    </row>
    <row r="230" spans="46:160" x14ac:dyDescent="0.3">
      <c r="AT230" s="44" t="str">
        <f t="shared" si="143"/>
        <v>11_12T.L8.V</v>
      </c>
      <c r="AU230" s="18" t="s">
        <v>68</v>
      </c>
      <c r="AV230" s="18" t="s">
        <v>863</v>
      </c>
      <c r="AW230" s="20" t="s">
        <v>987</v>
      </c>
      <c r="AX230" s="227">
        <v>1220115</v>
      </c>
      <c r="AY230" s="228">
        <v>352</v>
      </c>
      <c r="AZ230" s="225" t="e">
        <f t="shared" si="145"/>
        <v>#N/A</v>
      </c>
      <c r="BA230" s="91"/>
      <c r="CK230" s="160" t="str">
        <f t="shared" si="138"/>
        <v>..</v>
      </c>
      <c r="CL230" s="18"/>
      <c r="CM230" s="18"/>
      <c r="CN230" s="18"/>
      <c r="CO230" s="23"/>
      <c r="CP230" s="225"/>
      <c r="CQ230" s="225"/>
      <c r="CR230" s="163"/>
      <c r="CS230" s="164"/>
      <c r="CT230" s="23"/>
      <c r="CU230" s="23"/>
      <c r="CV230" s="163"/>
      <c r="DP230" s="7" t="s">
        <v>938</v>
      </c>
      <c r="DQ230" s="7"/>
      <c r="DR230" s="7"/>
      <c r="DS230" s="34"/>
      <c r="DT230" s="236"/>
      <c r="DU230" s="236"/>
      <c r="DV230" s="236"/>
      <c r="DW230" s="236"/>
      <c r="EI230" s="19"/>
      <c r="EJ230" s="18"/>
      <c r="EK230" s="18"/>
      <c r="EL230" s="20"/>
      <c r="FA230" s="27"/>
      <c r="FB230" s="18"/>
      <c r="FC230" s="20"/>
      <c r="FD230" s="18"/>
    </row>
    <row r="231" spans="46:160" x14ac:dyDescent="0.3">
      <c r="AT231" s="44" t="str">
        <f t="shared" si="143"/>
        <v>11_13T.L8.V</v>
      </c>
      <c r="AU231" s="18" t="s">
        <v>68</v>
      </c>
      <c r="AV231" s="18" t="s">
        <v>898</v>
      </c>
      <c r="AW231" s="20" t="s">
        <v>987</v>
      </c>
      <c r="AX231" s="227">
        <v>1220115</v>
      </c>
      <c r="AY231" s="228">
        <v>301</v>
      </c>
      <c r="AZ231" s="225" t="e">
        <f t="shared" si="145"/>
        <v>#N/A</v>
      </c>
      <c r="BA231" s="91"/>
      <c r="CK231" s="160" t="str">
        <f t="shared" si="138"/>
        <v>..</v>
      </c>
      <c r="CL231" s="18"/>
      <c r="CM231" s="18"/>
      <c r="CN231" s="18"/>
      <c r="CO231" s="23"/>
      <c r="CP231" s="225"/>
      <c r="CQ231" s="225"/>
      <c r="CR231" s="163"/>
      <c r="CS231" s="168"/>
      <c r="CT231" s="23"/>
      <c r="CU231" s="23"/>
      <c r="CV231" s="167"/>
      <c r="DP231" s="7" t="s">
        <v>938</v>
      </c>
      <c r="DQ231" s="7"/>
      <c r="DR231" s="7"/>
      <c r="DS231" s="34"/>
      <c r="DT231" s="236"/>
      <c r="DU231" s="236"/>
      <c r="DV231" s="236"/>
      <c r="DW231" s="236"/>
      <c r="EI231" s="21"/>
      <c r="EJ231" s="18"/>
      <c r="EK231" s="18"/>
      <c r="EL231" s="20"/>
      <c r="FA231" s="27"/>
      <c r="FB231" s="18"/>
      <c r="FC231" s="20"/>
      <c r="FD231" s="18"/>
    </row>
    <row r="232" spans="46:160" x14ac:dyDescent="0.3">
      <c r="AT232" s="44" t="str">
        <f t="shared" si="143"/>
        <v>11_14T.L8.V</v>
      </c>
      <c r="AU232" s="18" t="s">
        <v>68</v>
      </c>
      <c r="AV232" s="18" t="s">
        <v>943</v>
      </c>
      <c r="AW232" s="20" t="s">
        <v>987</v>
      </c>
      <c r="AX232" s="227">
        <v>1220115</v>
      </c>
      <c r="AY232" s="228">
        <v>121</v>
      </c>
      <c r="AZ232" s="225" t="e">
        <f t="shared" si="145"/>
        <v>#N/A</v>
      </c>
      <c r="BA232" s="91"/>
      <c r="CK232" s="160" t="str">
        <f t="shared" si="138"/>
        <v>..</v>
      </c>
      <c r="CL232" s="18"/>
      <c r="CM232" s="18"/>
      <c r="CN232" s="18"/>
      <c r="CO232" s="23"/>
      <c r="CP232" s="225"/>
      <c r="CQ232" s="225"/>
      <c r="CR232" s="163"/>
      <c r="CS232" s="168"/>
      <c r="CT232" s="23"/>
      <c r="CU232" s="23"/>
      <c r="CV232" s="167"/>
      <c r="DP232" s="7" t="s">
        <v>938</v>
      </c>
      <c r="DQ232" s="7"/>
      <c r="DR232" s="7"/>
      <c r="DS232" s="34"/>
      <c r="DT232" s="236"/>
      <c r="DU232" s="236"/>
      <c r="DV232" s="236"/>
      <c r="DW232" s="236"/>
      <c r="EI232" s="21"/>
      <c r="EJ232" s="18"/>
      <c r="EK232" s="18"/>
      <c r="EL232" s="18"/>
      <c r="FA232" s="27"/>
      <c r="FB232" s="18"/>
      <c r="FC232" s="20"/>
      <c r="FD232" s="18"/>
    </row>
    <row r="233" spans="46:160" x14ac:dyDescent="0.3">
      <c r="AT233" s="44" t="str">
        <f t="shared" si="143"/>
        <v>12_13T.L8.V</v>
      </c>
      <c r="AU233" s="18" t="s">
        <v>68</v>
      </c>
      <c r="AV233" s="18" t="s">
        <v>907</v>
      </c>
      <c r="AW233" s="20" t="s">
        <v>987</v>
      </c>
      <c r="AX233" s="227">
        <v>1220115</v>
      </c>
      <c r="AY233" s="228">
        <v>301</v>
      </c>
      <c r="AZ233" s="225" t="e">
        <f t="shared" si="145"/>
        <v>#N/A</v>
      </c>
      <c r="BA233" s="91"/>
      <c r="CK233" s="160" t="str">
        <f t="shared" si="138"/>
        <v>..</v>
      </c>
      <c r="CL233" s="18"/>
      <c r="CM233" s="18"/>
      <c r="CN233" s="18"/>
      <c r="CO233" s="23"/>
      <c r="CP233" s="225"/>
      <c r="CQ233" s="225"/>
      <c r="CR233" s="167"/>
      <c r="CS233" s="168"/>
      <c r="CT233" s="23"/>
      <c r="CU233" s="23"/>
      <c r="CV233" s="167"/>
      <c r="DP233" s="7" t="s">
        <v>938</v>
      </c>
      <c r="DQ233" s="7"/>
      <c r="DR233" s="7"/>
      <c r="DS233" s="34"/>
      <c r="DT233" s="236"/>
      <c r="DU233" s="236"/>
      <c r="DV233" s="236"/>
      <c r="DW233" s="236"/>
      <c r="EI233" s="21"/>
      <c r="EJ233" s="18"/>
      <c r="EK233" s="18"/>
      <c r="EL233" s="20"/>
      <c r="FA233" s="27"/>
      <c r="FB233" s="18"/>
      <c r="FC233" s="20"/>
      <c r="FD233" s="18"/>
    </row>
    <row r="234" spans="46:160" x14ac:dyDescent="0.3">
      <c r="AT234" s="44" t="str">
        <f t="shared" si="143"/>
        <v>12_14F.L8.V</v>
      </c>
      <c r="AU234" s="18" t="s">
        <v>68</v>
      </c>
      <c r="AV234" s="18" t="s">
        <v>603</v>
      </c>
      <c r="AW234" s="20" t="s">
        <v>987</v>
      </c>
      <c r="AX234" s="227">
        <v>1220115</v>
      </c>
      <c r="AY234" s="228">
        <v>121</v>
      </c>
      <c r="AZ234" s="225" t="e">
        <f t="shared" si="145"/>
        <v>#N/A</v>
      </c>
      <c r="BA234" s="91"/>
      <c r="CK234" s="160" t="str">
        <f t="shared" si="138"/>
        <v>..</v>
      </c>
      <c r="CL234" s="18"/>
      <c r="CM234" s="18"/>
      <c r="CN234" s="18"/>
      <c r="CO234" s="23"/>
      <c r="CP234" s="225"/>
      <c r="CQ234" s="225"/>
      <c r="CR234" s="167"/>
      <c r="CS234" s="168"/>
      <c r="CT234" s="23"/>
      <c r="CU234" s="23"/>
      <c r="CV234" s="167"/>
      <c r="DP234" s="7" t="s">
        <v>938</v>
      </c>
      <c r="DQ234" s="7"/>
      <c r="DR234" s="7"/>
      <c r="DS234" s="34"/>
      <c r="DT234" s="236"/>
      <c r="DU234" s="236"/>
      <c r="DV234" s="236"/>
      <c r="DW234" s="236"/>
      <c r="EI234" s="21"/>
      <c r="EJ234" s="18"/>
      <c r="EK234" s="18"/>
      <c r="EL234" s="20"/>
      <c r="FA234" s="27"/>
      <c r="FB234" s="18"/>
      <c r="FC234" s="20"/>
      <c r="FD234" s="18"/>
    </row>
    <row r="235" spans="46:160" x14ac:dyDescent="0.3">
      <c r="AT235" s="44" t="str">
        <f t="shared" si="143"/>
        <v>12_14T.L8.V</v>
      </c>
      <c r="AU235" s="18" t="s">
        <v>68</v>
      </c>
      <c r="AV235" s="18" t="s">
        <v>957</v>
      </c>
      <c r="AW235" s="20" t="s">
        <v>987</v>
      </c>
      <c r="AX235" s="227">
        <v>1220115</v>
      </c>
      <c r="AY235" s="228">
        <v>121</v>
      </c>
      <c r="AZ235" s="225" t="e">
        <f t="shared" si="145"/>
        <v>#N/A</v>
      </c>
      <c r="BA235" s="91"/>
      <c r="CK235" s="160" t="str">
        <f t="shared" si="138"/>
        <v>..</v>
      </c>
      <c r="CL235" s="18"/>
      <c r="CM235" s="18"/>
      <c r="CN235" s="18"/>
      <c r="CO235" s="23"/>
      <c r="CP235" s="225"/>
      <c r="CQ235" s="225"/>
      <c r="CR235" s="167"/>
      <c r="CS235" s="168"/>
      <c r="CT235" s="23"/>
      <c r="CU235" s="23"/>
      <c r="CV235" s="167"/>
      <c r="DP235" s="7" t="s">
        <v>929</v>
      </c>
      <c r="DQ235" s="7"/>
      <c r="DR235" s="7"/>
      <c r="DS235" s="34"/>
      <c r="DT235" s="236"/>
      <c r="DU235" s="236"/>
      <c r="DV235" s="236"/>
      <c r="DW235" s="236"/>
      <c r="EI235" s="21"/>
      <c r="EJ235" s="18"/>
      <c r="EK235" s="18"/>
      <c r="EL235" s="20"/>
      <c r="FA235" s="27"/>
      <c r="FB235" s="18"/>
      <c r="FC235" s="20"/>
      <c r="FD235" s="18"/>
    </row>
    <row r="236" spans="46:160" x14ac:dyDescent="0.3">
      <c r="AT236" s="44" t="str">
        <f t="shared" si="143"/>
        <v>12_15T.L8.V</v>
      </c>
      <c r="AU236" s="18" t="s">
        <v>68</v>
      </c>
      <c r="AV236" s="18" t="s">
        <v>988</v>
      </c>
      <c r="AW236" s="20" t="s">
        <v>987</v>
      </c>
      <c r="AX236" s="227">
        <v>1220115</v>
      </c>
      <c r="AY236" s="228">
        <v>121</v>
      </c>
      <c r="AZ236" s="225" t="e">
        <f t="shared" si="145"/>
        <v>#N/A</v>
      </c>
      <c r="BA236" s="91"/>
      <c r="CK236" s="160" t="str">
        <f t="shared" si="138"/>
        <v>..</v>
      </c>
      <c r="CL236" s="18"/>
      <c r="CM236" s="18"/>
      <c r="CN236" s="18"/>
      <c r="CO236" s="23"/>
      <c r="CP236" s="225"/>
      <c r="CQ236" s="225"/>
      <c r="CR236" s="167"/>
      <c r="CS236" s="168"/>
      <c r="CT236" s="23"/>
      <c r="CU236" s="23"/>
      <c r="CV236" s="167"/>
      <c r="DP236" s="7" t="s">
        <v>929</v>
      </c>
      <c r="DQ236" s="7"/>
      <c r="DR236" s="7"/>
      <c r="DS236" s="34"/>
      <c r="DT236" s="236"/>
      <c r="DU236" s="236"/>
      <c r="DV236" s="236"/>
      <c r="DW236" s="236"/>
      <c r="EI236" s="21"/>
      <c r="EJ236" s="18"/>
      <c r="EK236" s="18"/>
      <c r="EL236" s="18"/>
      <c r="FA236" s="27"/>
      <c r="FB236" s="18"/>
      <c r="FC236" s="20"/>
      <c r="FD236" s="18"/>
    </row>
    <row r="237" spans="46:160" x14ac:dyDescent="0.3">
      <c r="AT237" s="44" t="str">
        <f t="shared" si="143"/>
        <v>12_18B.L8.V</v>
      </c>
      <c r="AU237" s="18" t="s">
        <v>68</v>
      </c>
      <c r="AV237" s="18" t="s">
        <v>133</v>
      </c>
      <c r="AW237" s="20" t="s">
        <v>987</v>
      </c>
      <c r="AX237" s="227">
        <v>1220115</v>
      </c>
      <c r="AY237" s="228">
        <v>186</v>
      </c>
      <c r="AZ237" s="225" t="e">
        <f t="shared" si="145"/>
        <v>#N/A</v>
      </c>
      <c r="BA237" s="91"/>
      <c r="CK237" s="160" t="str">
        <f t="shared" si="138"/>
        <v>..</v>
      </c>
      <c r="CL237" s="18"/>
      <c r="CM237" s="18"/>
      <c r="CN237" s="18"/>
      <c r="CO237" s="23"/>
      <c r="CP237" s="225"/>
      <c r="CQ237" s="225"/>
      <c r="CR237" s="167"/>
      <c r="CS237" s="168"/>
      <c r="CT237" s="23"/>
      <c r="CU237" s="23"/>
      <c r="CV237" s="167"/>
      <c r="DP237" s="7" t="s">
        <v>929</v>
      </c>
      <c r="DQ237" s="7"/>
      <c r="DR237" s="7"/>
      <c r="DS237" s="34"/>
      <c r="DT237" s="236"/>
      <c r="DU237" s="236"/>
      <c r="DV237" s="236"/>
      <c r="DW237" s="236"/>
      <c r="EI237" s="19"/>
      <c r="EJ237" s="18"/>
      <c r="EK237" s="18"/>
      <c r="EL237" s="18"/>
      <c r="FA237" s="27"/>
      <c r="FB237" s="18"/>
      <c r="FC237" s="20"/>
      <c r="FD237" s="18"/>
    </row>
    <row r="238" spans="46:160" x14ac:dyDescent="0.3">
      <c r="AT238" s="44" t="str">
        <f t="shared" si="143"/>
        <v>12_20B.L8.V</v>
      </c>
      <c r="AU238" s="18" t="s">
        <v>68</v>
      </c>
      <c r="AV238" s="18" t="s">
        <v>219</v>
      </c>
      <c r="AW238" s="20" t="s">
        <v>987</v>
      </c>
      <c r="AX238" s="227">
        <v>1220115</v>
      </c>
      <c r="AY238" s="228">
        <v>189</v>
      </c>
      <c r="AZ238" s="225" t="e">
        <f t="shared" si="145"/>
        <v>#N/A</v>
      </c>
      <c r="BA238" s="91"/>
      <c r="CK238" s="160" t="str">
        <f t="shared" si="138"/>
        <v>..</v>
      </c>
      <c r="CL238" s="18"/>
      <c r="CM238" s="18"/>
      <c r="CN238" s="18"/>
      <c r="CO238" s="23"/>
      <c r="CP238" s="225"/>
      <c r="CQ238" s="225"/>
      <c r="CR238" s="167"/>
      <c r="CS238" s="168"/>
      <c r="CT238" s="23"/>
      <c r="CU238" s="23"/>
      <c r="CV238" s="167"/>
      <c r="DP238" s="7" t="s">
        <v>929</v>
      </c>
      <c r="DQ238" s="7"/>
      <c r="DR238" s="7"/>
      <c r="DS238" s="34"/>
      <c r="DT238" s="236"/>
      <c r="DU238" s="236"/>
      <c r="DV238" s="236"/>
      <c r="DW238" s="236"/>
      <c r="EI238" s="21"/>
      <c r="EJ238" s="18"/>
      <c r="EK238" s="18"/>
      <c r="EL238" s="18"/>
      <c r="FA238" s="27"/>
      <c r="FB238" s="18"/>
      <c r="FC238" s="20"/>
      <c r="FD238" s="18"/>
    </row>
    <row r="239" spans="46:160" x14ac:dyDescent="0.3">
      <c r="AT239" s="44" t="str">
        <f t="shared" si="143"/>
        <v>12_22B.L8.V</v>
      </c>
      <c r="AU239" s="18" t="s">
        <v>68</v>
      </c>
      <c r="AV239" s="18" t="s">
        <v>336</v>
      </c>
      <c r="AW239" s="20" t="s">
        <v>987</v>
      </c>
      <c r="AX239" s="227">
        <v>1220115</v>
      </c>
      <c r="AY239" s="228">
        <v>94</v>
      </c>
      <c r="AZ239" s="225" t="e">
        <f t="shared" si="145"/>
        <v>#N/A</v>
      </c>
      <c r="BA239" s="91"/>
      <c r="CK239" s="160" t="str">
        <f t="shared" si="138"/>
        <v>..</v>
      </c>
      <c r="CL239" s="18"/>
      <c r="CM239" s="18"/>
      <c r="CN239" s="18"/>
      <c r="CO239" s="23"/>
      <c r="CP239" s="225"/>
      <c r="CQ239" s="225"/>
      <c r="CR239" s="167"/>
      <c r="CS239" s="168"/>
      <c r="CT239" s="23"/>
      <c r="CU239" s="23"/>
      <c r="CV239" s="167"/>
      <c r="DP239" s="7" t="s">
        <v>929</v>
      </c>
      <c r="DQ239" s="7"/>
      <c r="DR239" s="7"/>
      <c r="DS239" s="34"/>
      <c r="DT239" s="236"/>
      <c r="DU239" s="236"/>
      <c r="DV239" s="236"/>
      <c r="DW239" s="236"/>
      <c r="EI239" s="21"/>
      <c r="EJ239" s="18"/>
      <c r="EK239" s="18"/>
      <c r="EL239" s="18"/>
      <c r="FA239" s="27"/>
      <c r="FB239" s="18"/>
      <c r="FC239" s="20"/>
      <c r="FD239" s="18"/>
    </row>
    <row r="240" spans="46:160" x14ac:dyDescent="0.3">
      <c r="AT240" s="44" t="str">
        <f t="shared" si="143"/>
        <v>12_24B.L8.V</v>
      </c>
      <c r="AU240" s="18" t="s">
        <v>68</v>
      </c>
      <c r="AV240" s="18" t="s">
        <v>424</v>
      </c>
      <c r="AW240" s="20" t="s">
        <v>987</v>
      </c>
      <c r="AX240" s="227">
        <v>1220115</v>
      </c>
      <c r="AY240" s="228">
        <v>94</v>
      </c>
      <c r="AZ240" s="225" t="e">
        <f t="shared" si="145"/>
        <v>#N/A</v>
      </c>
      <c r="BA240" s="91"/>
      <c r="CK240" s="160" t="str">
        <f t="shared" si="138"/>
        <v>..</v>
      </c>
      <c r="CL240" s="18"/>
      <c r="CM240" s="18"/>
      <c r="CN240" s="18"/>
      <c r="CO240" s="23"/>
      <c r="CP240" s="225"/>
      <c r="CQ240" s="225"/>
      <c r="CR240" s="167"/>
      <c r="CS240" s="168"/>
      <c r="CT240" s="23"/>
      <c r="CU240" s="23"/>
      <c r="CV240" s="167"/>
      <c r="DP240" s="7" t="s">
        <v>929</v>
      </c>
      <c r="DQ240" s="7"/>
      <c r="DR240" s="7"/>
      <c r="DS240" s="34"/>
      <c r="DT240" s="236"/>
      <c r="DU240" s="236"/>
      <c r="DV240" s="236"/>
      <c r="DW240" s="236"/>
      <c r="EI240" s="21"/>
      <c r="EJ240" s="18"/>
      <c r="EK240" s="18"/>
      <c r="EL240" s="20"/>
      <c r="FA240" s="27"/>
      <c r="FB240" s="18"/>
      <c r="FC240" s="20"/>
      <c r="FD240" s="18"/>
    </row>
    <row r="241" spans="46:160" x14ac:dyDescent="0.3">
      <c r="AT241" s="44" t="str">
        <f t="shared" si="143"/>
        <v>12_26B.L8.V</v>
      </c>
      <c r="AU241" s="18" t="s">
        <v>68</v>
      </c>
      <c r="AV241" s="18" t="s">
        <v>510</v>
      </c>
      <c r="AW241" s="20" t="s">
        <v>987</v>
      </c>
      <c r="AX241" s="227">
        <v>1220115</v>
      </c>
      <c r="AY241" s="228">
        <v>94</v>
      </c>
      <c r="AZ241" s="225" t="e">
        <f t="shared" si="145"/>
        <v>#N/A</v>
      </c>
      <c r="BA241" s="91"/>
      <c r="CK241" s="160" t="str">
        <f t="shared" si="138"/>
        <v>..</v>
      </c>
      <c r="CL241" s="18"/>
      <c r="CM241" s="18"/>
      <c r="CN241" s="18"/>
      <c r="CO241" s="23"/>
      <c r="CP241" s="225"/>
      <c r="CQ241" s="225"/>
      <c r="CR241" s="167"/>
      <c r="CS241" s="168"/>
      <c r="CT241" s="23"/>
      <c r="CU241" s="23"/>
      <c r="CV241" s="167"/>
      <c r="DP241" s="7" t="s">
        <v>929</v>
      </c>
      <c r="DQ241" s="7"/>
      <c r="DR241" s="7"/>
      <c r="DS241" s="34"/>
      <c r="DT241" s="236"/>
      <c r="DU241" s="236"/>
      <c r="DV241" s="236"/>
      <c r="DW241" s="236"/>
      <c r="EI241" s="19"/>
      <c r="EJ241" s="18"/>
      <c r="EK241" s="18"/>
      <c r="EL241" s="18"/>
      <c r="FA241" s="27"/>
      <c r="FB241" s="18"/>
      <c r="FC241" s="20"/>
      <c r="FD241" s="18"/>
    </row>
    <row r="242" spans="46:160" x14ac:dyDescent="0.3">
      <c r="AT242" s="44" t="str">
        <f t="shared" si="143"/>
        <v>13_14F.L8.V</v>
      </c>
      <c r="AU242" s="18" t="s">
        <v>68</v>
      </c>
      <c r="AV242" s="18" t="s">
        <v>623</v>
      </c>
      <c r="AW242" s="20" t="s">
        <v>987</v>
      </c>
      <c r="AX242" s="227">
        <v>1220115</v>
      </c>
      <c r="AY242" s="228">
        <v>121</v>
      </c>
      <c r="AZ242" s="225" t="e">
        <f t="shared" si="145"/>
        <v>#N/A</v>
      </c>
      <c r="BA242" s="91"/>
      <c r="CK242" s="160" t="str">
        <f t="shared" si="138"/>
        <v>..</v>
      </c>
      <c r="CL242" s="18"/>
      <c r="CM242" s="18"/>
      <c r="CN242" s="18"/>
      <c r="CO242" s="23"/>
      <c r="CP242" s="225"/>
      <c r="CQ242" s="225"/>
      <c r="CR242" s="167"/>
      <c r="CS242" s="168"/>
      <c r="CT242" s="23"/>
      <c r="CU242" s="23"/>
      <c r="CV242" s="167"/>
      <c r="DP242" s="7" t="s">
        <v>929</v>
      </c>
      <c r="DQ242" s="7"/>
      <c r="DR242" s="7"/>
      <c r="DS242" s="34"/>
      <c r="DT242" s="236"/>
      <c r="DU242" s="236"/>
      <c r="DV242" s="236"/>
      <c r="DW242" s="236"/>
      <c r="EI242" s="19"/>
      <c r="EJ242" s="18"/>
      <c r="EK242" s="18"/>
      <c r="EL242" s="18"/>
      <c r="FA242" s="27"/>
      <c r="FB242" s="18"/>
      <c r="FC242" s="20"/>
      <c r="FD242" s="18"/>
    </row>
    <row r="243" spans="46:160" x14ac:dyDescent="0.3">
      <c r="AT243" s="44" t="str">
        <f t="shared" si="143"/>
        <v>13_14T.L8.V</v>
      </c>
      <c r="AU243" s="18" t="s">
        <v>68</v>
      </c>
      <c r="AV243" s="18" t="s">
        <v>971</v>
      </c>
      <c r="AW243" s="20" t="s">
        <v>987</v>
      </c>
      <c r="AX243" s="227">
        <v>1220115</v>
      </c>
      <c r="AY243" s="228">
        <v>121</v>
      </c>
      <c r="AZ243" s="225" t="e">
        <f t="shared" si="145"/>
        <v>#N/A</v>
      </c>
      <c r="BA243" s="91"/>
      <c r="CK243" s="160" t="str">
        <f t="shared" si="138"/>
        <v>..</v>
      </c>
      <c r="CL243" s="18"/>
      <c r="CM243" s="18"/>
      <c r="CN243" s="18"/>
      <c r="CO243" s="23"/>
      <c r="CP243" s="225"/>
      <c r="CQ243" s="225"/>
      <c r="CR243" s="167"/>
      <c r="CS243" s="168"/>
      <c r="CT243" s="23"/>
      <c r="CU243" s="23"/>
      <c r="CV243" s="167"/>
      <c r="DP243" s="7" t="s">
        <v>956</v>
      </c>
      <c r="DQ243" s="7"/>
      <c r="DR243" s="7"/>
      <c r="DS243" s="34"/>
      <c r="DT243" s="236"/>
      <c r="DU243" s="236"/>
      <c r="DV243" s="236"/>
      <c r="DW243" s="236"/>
      <c r="EI243" s="19"/>
      <c r="EJ243" s="18"/>
      <c r="EK243" s="18"/>
      <c r="EL243" s="20"/>
      <c r="FA243" s="27"/>
      <c r="FB243" s="18"/>
      <c r="FC243" s="20"/>
      <c r="FD243" s="18"/>
    </row>
    <row r="244" spans="46:160" x14ac:dyDescent="0.3">
      <c r="AT244" s="44" t="str">
        <f t="shared" si="143"/>
        <v>13_15F.L8.V</v>
      </c>
      <c r="AU244" s="18" t="s">
        <v>68</v>
      </c>
      <c r="AV244" s="18" t="s">
        <v>653</v>
      </c>
      <c r="AW244" s="20" t="s">
        <v>987</v>
      </c>
      <c r="AX244" s="227">
        <v>1220115</v>
      </c>
      <c r="AY244" s="228">
        <v>121</v>
      </c>
      <c r="AZ244" s="225" t="e">
        <f t="shared" si="145"/>
        <v>#N/A</v>
      </c>
      <c r="BA244" s="91"/>
      <c r="CK244" s="160" t="str">
        <f t="shared" si="138"/>
        <v>..</v>
      </c>
      <c r="CL244" s="18"/>
      <c r="CM244" s="18"/>
      <c r="CN244" s="18"/>
      <c r="CO244" s="23"/>
      <c r="CP244" s="225"/>
      <c r="CQ244" s="225"/>
      <c r="CR244" s="167"/>
      <c r="CS244" s="168"/>
      <c r="CT244" s="23"/>
      <c r="CU244" s="23"/>
      <c r="CV244" s="167"/>
      <c r="DP244" s="7" t="s">
        <v>956</v>
      </c>
      <c r="DQ244" s="7"/>
      <c r="DR244" s="7"/>
      <c r="DS244" s="34"/>
      <c r="DT244" s="236"/>
      <c r="DU244" s="236"/>
      <c r="DV244" s="236"/>
      <c r="DW244" s="236"/>
      <c r="EI244" s="19"/>
      <c r="EJ244" s="18"/>
      <c r="EK244" s="18"/>
      <c r="EL244" s="20"/>
      <c r="FA244" s="27"/>
      <c r="FB244" s="18"/>
      <c r="FC244" s="20"/>
      <c r="FD244" s="18"/>
    </row>
    <row r="245" spans="46:160" x14ac:dyDescent="0.3">
      <c r="AT245" s="44" t="str">
        <f t="shared" si="143"/>
        <v>13_15T.L8.V</v>
      </c>
      <c r="AU245" s="18" t="s">
        <v>68</v>
      </c>
      <c r="AV245" s="18" t="s">
        <v>997</v>
      </c>
      <c r="AW245" s="20" t="s">
        <v>987</v>
      </c>
      <c r="AX245" s="227">
        <v>1220115</v>
      </c>
      <c r="AY245" s="228">
        <v>121</v>
      </c>
      <c r="AZ245" s="225" t="e">
        <f t="shared" si="145"/>
        <v>#N/A</v>
      </c>
      <c r="BA245" s="91"/>
      <c r="CK245" s="160" t="str">
        <f t="shared" si="138"/>
        <v>..</v>
      </c>
      <c r="CL245" s="18"/>
      <c r="CM245" s="18"/>
      <c r="CN245" s="18"/>
      <c r="CO245" s="23"/>
      <c r="CP245" s="225"/>
      <c r="CQ245" s="225"/>
      <c r="CR245" s="167"/>
      <c r="CS245" s="168"/>
      <c r="CT245" s="23"/>
      <c r="CU245" s="23"/>
      <c r="CV245" s="167"/>
      <c r="DP245" s="7" t="s">
        <v>956</v>
      </c>
      <c r="DQ245" s="7"/>
      <c r="DR245" s="7"/>
      <c r="DS245" s="34"/>
      <c r="DT245" s="236"/>
      <c r="DU245" s="236"/>
      <c r="DV245" s="236"/>
      <c r="DW245" s="236"/>
      <c r="EI245" s="21"/>
      <c r="EJ245" s="18"/>
      <c r="EK245" s="18"/>
      <c r="EL245" s="18"/>
      <c r="FA245" s="27"/>
      <c r="FB245" s="18"/>
      <c r="FC245" s="20"/>
      <c r="FD245" s="18"/>
    </row>
    <row r="246" spans="46:160" x14ac:dyDescent="0.3">
      <c r="AT246" s="44" t="str">
        <f t="shared" si="143"/>
        <v>13_16F.L8.V</v>
      </c>
      <c r="AU246" s="18" t="s">
        <v>68</v>
      </c>
      <c r="AV246" s="18" t="s">
        <v>690</v>
      </c>
      <c r="AW246" s="20" t="s">
        <v>987</v>
      </c>
      <c r="AX246" s="227">
        <v>1220115</v>
      </c>
      <c r="AY246" s="228">
        <v>243</v>
      </c>
      <c r="AZ246" s="225" t="e">
        <f t="shared" si="145"/>
        <v>#N/A</v>
      </c>
      <c r="BA246" s="91"/>
      <c r="CK246" s="160" t="str">
        <f t="shared" si="138"/>
        <v>..</v>
      </c>
      <c r="CL246" s="18"/>
      <c r="CM246" s="18"/>
      <c r="CN246" s="18"/>
      <c r="CO246" s="23"/>
      <c r="CP246" s="225"/>
      <c r="CQ246" s="225"/>
      <c r="CR246" s="167"/>
      <c r="CS246" s="168"/>
      <c r="CT246" s="23"/>
      <c r="CU246" s="23"/>
      <c r="CV246" s="167"/>
      <c r="DP246" s="7" t="s">
        <v>956</v>
      </c>
      <c r="DQ246" s="7"/>
      <c r="DR246" s="7"/>
      <c r="DS246" s="34"/>
      <c r="DT246" s="236"/>
      <c r="DU246" s="236"/>
      <c r="DV246" s="236"/>
      <c r="DW246" s="236"/>
      <c r="EI246" s="19"/>
      <c r="EJ246" s="18"/>
      <c r="EK246" s="18"/>
      <c r="EL246" s="18"/>
      <c r="FA246" s="27"/>
      <c r="FB246" s="18"/>
      <c r="FC246" s="20"/>
      <c r="FD246" s="18"/>
    </row>
    <row r="247" spans="46:160" x14ac:dyDescent="0.3">
      <c r="AT247" s="44" t="str">
        <f t="shared" si="143"/>
        <v>14_14F.L8.V</v>
      </c>
      <c r="AU247" s="18" t="s">
        <v>68</v>
      </c>
      <c r="AV247" s="18" t="s">
        <v>638</v>
      </c>
      <c r="AW247" s="20" t="s">
        <v>987</v>
      </c>
      <c r="AX247" s="227">
        <v>1220115</v>
      </c>
      <c r="AY247" s="228">
        <v>121</v>
      </c>
      <c r="AZ247" s="225" t="e">
        <f t="shared" si="145"/>
        <v>#N/A</v>
      </c>
      <c r="BA247" s="91"/>
      <c r="CK247" s="160" t="str">
        <f t="shared" si="138"/>
        <v>..</v>
      </c>
      <c r="CL247" s="18"/>
      <c r="CM247" s="18"/>
      <c r="CN247" s="18"/>
      <c r="CO247" s="23"/>
      <c r="CP247" s="225"/>
      <c r="CQ247" s="225"/>
      <c r="CR247" s="167"/>
      <c r="CS247" s="168"/>
      <c r="CT247" s="23"/>
      <c r="CU247" s="23"/>
      <c r="CV247" s="167"/>
      <c r="DP247" s="7" t="s">
        <v>956</v>
      </c>
      <c r="DQ247" s="7"/>
      <c r="DR247" s="7"/>
      <c r="DS247" s="34"/>
      <c r="DT247" s="236"/>
      <c r="DU247" s="236"/>
      <c r="DV247" s="236"/>
      <c r="DW247" s="236"/>
      <c r="EI247" s="19"/>
      <c r="EJ247" s="18"/>
      <c r="EK247" s="18"/>
      <c r="EL247" s="18"/>
      <c r="FA247" s="27"/>
      <c r="FB247" s="18"/>
      <c r="FC247" s="20"/>
      <c r="FD247" s="18"/>
    </row>
    <row r="248" spans="46:160" x14ac:dyDescent="0.3">
      <c r="AT248" s="44" t="str">
        <f t="shared" si="143"/>
        <v>14_14T.L8.V</v>
      </c>
      <c r="AU248" s="18" t="s">
        <v>68</v>
      </c>
      <c r="AV248" s="18" t="s">
        <v>979</v>
      </c>
      <c r="AW248" s="20" t="s">
        <v>987</v>
      </c>
      <c r="AX248" s="227">
        <v>1220115</v>
      </c>
      <c r="AY248" s="228">
        <v>121</v>
      </c>
      <c r="AZ248" s="225" t="e">
        <f t="shared" si="145"/>
        <v>#N/A</v>
      </c>
      <c r="BA248" s="91"/>
      <c r="CK248" s="160" t="str">
        <f t="shared" si="138"/>
        <v>..</v>
      </c>
      <c r="CL248" s="18"/>
      <c r="CM248" s="18"/>
      <c r="CN248" s="18"/>
      <c r="CO248" s="23"/>
      <c r="CP248" s="225"/>
      <c r="CQ248" s="225"/>
      <c r="CR248" s="167"/>
      <c r="CS248" s="168"/>
      <c r="CT248" s="23"/>
      <c r="CU248" s="23"/>
      <c r="CV248" s="167"/>
      <c r="DP248" s="7" t="s">
        <v>956</v>
      </c>
      <c r="DQ248" s="7"/>
      <c r="DR248" s="7"/>
      <c r="DS248" s="34"/>
      <c r="DT248" s="236"/>
      <c r="DU248" s="236"/>
      <c r="DV248" s="236"/>
      <c r="DW248" s="236"/>
      <c r="EI248" s="21"/>
      <c r="EJ248" s="18"/>
      <c r="EK248" s="18"/>
      <c r="EL248" s="18"/>
      <c r="FA248" s="27"/>
      <c r="FB248" s="18"/>
      <c r="FC248" s="20"/>
      <c r="FD248" s="18"/>
    </row>
    <row r="249" spans="46:160" x14ac:dyDescent="0.3">
      <c r="AT249" s="44" t="str">
        <f t="shared" si="143"/>
        <v>14_15F.L8.V</v>
      </c>
      <c r="AU249" s="18" t="s">
        <v>68</v>
      </c>
      <c r="AV249" s="18" t="s">
        <v>671</v>
      </c>
      <c r="AW249" s="20" t="s">
        <v>987</v>
      </c>
      <c r="AX249" s="227">
        <v>1220115</v>
      </c>
      <c r="AY249" s="228">
        <v>121</v>
      </c>
      <c r="AZ249" s="225" t="e">
        <f t="shared" si="145"/>
        <v>#N/A</v>
      </c>
      <c r="BA249" s="91"/>
      <c r="CK249" s="160" t="str">
        <f t="shared" si="138"/>
        <v>..</v>
      </c>
      <c r="CL249" s="18"/>
      <c r="CM249" s="18"/>
      <c r="CN249" s="18"/>
      <c r="CO249" s="23"/>
      <c r="CP249" s="225"/>
      <c r="CQ249" s="225"/>
      <c r="CR249" s="167"/>
      <c r="CS249" s="168"/>
      <c r="CT249" s="23"/>
      <c r="CU249" s="23"/>
      <c r="CV249" s="167"/>
      <c r="DP249" s="7" t="s">
        <v>956</v>
      </c>
      <c r="DQ249" s="7"/>
      <c r="DR249" s="7"/>
      <c r="DS249" s="34"/>
      <c r="DT249" s="236"/>
      <c r="DU249" s="236"/>
      <c r="DV249" s="236"/>
      <c r="DW249" s="236"/>
      <c r="EI249" s="21"/>
      <c r="EJ249" s="18"/>
      <c r="EK249" s="18"/>
      <c r="EL249" s="18"/>
      <c r="FA249" s="27"/>
      <c r="FB249" s="18"/>
      <c r="FC249" s="20"/>
      <c r="FD249" s="18"/>
    </row>
    <row r="250" spans="46:160" x14ac:dyDescent="0.3">
      <c r="AT250" s="44" t="str">
        <f t="shared" si="143"/>
        <v>14_15T.L8.V</v>
      </c>
      <c r="AU250" s="18" t="s">
        <v>68</v>
      </c>
      <c r="AV250" s="18" t="s">
        <v>1004</v>
      </c>
      <c r="AW250" s="20" t="s">
        <v>987</v>
      </c>
      <c r="AX250" s="227">
        <v>1220115</v>
      </c>
      <c r="AY250" s="228">
        <v>121</v>
      </c>
      <c r="AZ250" s="225" t="e">
        <f t="shared" si="145"/>
        <v>#N/A</v>
      </c>
      <c r="BA250" s="91"/>
      <c r="CK250" s="160" t="str">
        <f t="shared" si="138"/>
        <v>..</v>
      </c>
      <c r="CL250" s="18"/>
      <c r="CM250" s="18"/>
      <c r="CN250" s="18"/>
      <c r="CO250" s="23"/>
      <c r="CP250" s="225"/>
      <c r="CQ250" s="225"/>
      <c r="CR250" s="167"/>
      <c r="CS250" s="168"/>
      <c r="CT250" s="23"/>
      <c r="CU250" s="23"/>
      <c r="CV250" s="167"/>
      <c r="DP250" s="7" t="s">
        <v>956</v>
      </c>
      <c r="DQ250" s="7"/>
      <c r="DR250" s="7"/>
      <c r="DS250" s="34"/>
      <c r="DT250" s="236"/>
      <c r="DU250" s="236"/>
      <c r="DV250" s="236"/>
      <c r="DW250" s="236"/>
      <c r="EI250" s="19"/>
      <c r="EJ250" s="18"/>
      <c r="EK250" s="18"/>
      <c r="EL250" s="18"/>
      <c r="FA250" s="27"/>
      <c r="FB250" s="18"/>
      <c r="FC250" s="20"/>
      <c r="FD250" s="18"/>
    </row>
    <row r="251" spans="46:160" x14ac:dyDescent="0.3">
      <c r="AT251" s="44" t="str">
        <f t="shared" si="143"/>
        <v>14_16F.L8.V</v>
      </c>
      <c r="AU251" s="18" t="s">
        <v>68</v>
      </c>
      <c r="AV251" s="18" t="s">
        <v>707</v>
      </c>
      <c r="AW251" s="20" t="s">
        <v>987</v>
      </c>
      <c r="AX251" s="227">
        <v>1220115</v>
      </c>
      <c r="AY251" s="228">
        <v>243</v>
      </c>
      <c r="AZ251" s="225" t="e">
        <f t="shared" si="145"/>
        <v>#N/A</v>
      </c>
      <c r="BA251" s="91"/>
      <c r="CK251" s="160" t="str">
        <f t="shared" si="138"/>
        <v>..</v>
      </c>
      <c r="CL251" s="18"/>
      <c r="CM251" s="18"/>
      <c r="CN251" s="18"/>
      <c r="CO251" s="23"/>
      <c r="CP251" s="225"/>
      <c r="CQ251" s="225"/>
      <c r="CR251" s="167"/>
      <c r="CS251" s="168"/>
      <c r="CT251" s="23"/>
      <c r="CU251" s="23"/>
      <c r="CV251" s="167"/>
      <c r="DP251" s="7" t="s">
        <v>970</v>
      </c>
      <c r="DQ251" s="7"/>
      <c r="DR251" s="7"/>
      <c r="DS251" s="34"/>
      <c r="DT251" s="236"/>
      <c r="DU251" s="236"/>
      <c r="DV251" s="236"/>
      <c r="DW251" s="236"/>
      <c r="EI251" s="19"/>
      <c r="EJ251" s="18"/>
      <c r="EK251" s="18"/>
      <c r="EL251" s="18"/>
      <c r="FA251" s="27"/>
      <c r="FB251" s="18"/>
      <c r="FC251" s="20"/>
      <c r="FD251" s="18"/>
    </row>
    <row r="252" spans="46:160" x14ac:dyDescent="0.3">
      <c r="AT252" s="44" t="str">
        <f t="shared" si="143"/>
        <v>14_16T.L8.V</v>
      </c>
      <c r="AU252" s="18" t="s">
        <v>68</v>
      </c>
      <c r="AV252" s="18" t="s">
        <v>1020</v>
      </c>
      <c r="AW252" s="20" t="s">
        <v>987</v>
      </c>
      <c r="AX252" s="227">
        <v>1220115</v>
      </c>
      <c r="AY252" s="228">
        <v>243</v>
      </c>
      <c r="AZ252" s="225" t="e">
        <f t="shared" si="145"/>
        <v>#N/A</v>
      </c>
      <c r="BA252" s="91"/>
      <c r="CK252" s="160" t="str">
        <f t="shared" si="138"/>
        <v>..</v>
      </c>
      <c r="CL252" s="18"/>
      <c r="CM252" s="18"/>
      <c r="CN252" s="18"/>
      <c r="CO252" s="23"/>
      <c r="CP252" s="225"/>
      <c r="CQ252" s="225"/>
      <c r="CR252" s="167"/>
      <c r="CS252" s="168"/>
      <c r="CT252" s="23"/>
      <c r="CU252" s="23"/>
      <c r="CV252" s="167"/>
      <c r="DP252" s="7" t="s">
        <v>970</v>
      </c>
      <c r="DQ252" s="7"/>
      <c r="DR252" s="7"/>
      <c r="DS252" s="34"/>
      <c r="DT252" s="236"/>
      <c r="DU252" s="236"/>
      <c r="DV252" s="236"/>
      <c r="DW252" s="236"/>
      <c r="EI252" s="19"/>
      <c r="EJ252" s="18"/>
      <c r="EK252" s="18"/>
      <c r="EL252" s="18"/>
      <c r="FA252" s="27"/>
      <c r="FB252" s="18"/>
      <c r="FC252" s="20"/>
      <c r="FD252" s="18"/>
    </row>
    <row r="253" spans="46:160" x14ac:dyDescent="0.3">
      <c r="AT253" s="44" t="str">
        <f t="shared" si="143"/>
        <v>14_18B.L8.V</v>
      </c>
      <c r="AU253" s="18" t="s">
        <v>68</v>
      </c>
      <c r="AV253" s="18" t="s">
        <v>160</v>
      </c>
      <c r="AW253" s="20" t="s">
        <v>987</v>
      </c>
      <c r="AX253" s="227">
        <v>1220115</v>
      </c>
      <c r="AY253" s="228">
        <v>186</v>
      </c>
      <c r="AZ253" s="225" t="e">
        <f t="shared" si="145"/>
        <v>#N/A</v>
      </c>
      <c r="BA253" s="91"/>
      <c r="CK253" s="160" t="str">
        <f t="shared" ref="CK253:CK316" si="146">CONCATENATE(CM253,".",CN253,".",CO253)</f>
        <v>..</v>
      </c>
      <c r="CL253" s="18"/>
      <c r="CM253" s="18"/>
      <c r="CN253" s="18"/>
      <c r="CO253" s="23"/>
      <c r="CP253" s="225"/>
      <c r="CQ253" s="225"/>
      <c r="CR253" s="167"/>
      <c r="CS253" s="168"/>
      <c r="CT253" s="23"/>
      <c r="CU253" s="23"/>
      <c r="CV253" s="167"/>
      <c r="DP253" s="7" t="s">
        <v>970</v>
      </c>
      <c r="DQ253" s="7"/>
      <c r="DR253" s="7"/>
      <c r="DS253" s="34"/>
      <c r="DT253" s="236"/>
      <c r="DU253" s="236"/>
      <c r="DV253" s="236"/>
      <c r="DW253" s="236"/>
      <c r="EI253" s="19"/>
      <c r="EJ253" s="18"/>
      <c r="EK253" s="18"/>
      <c r="EL253" s="18"/>
      <c r="FA253" s="27"/>
      <c r="FB253" s="18"/>
      <c r="FC253" s="20"/>
      <c r="FD253" s="18"/>
    </row>
    <row r="254" spans="46:160" x14ac:dyDescent="0.3">
      <c r="AT254" s="44" t="str">
        <f t="shared" si="143"/>
        <v>14_20B.L8.V</v>
      </c>
      <c r="AU254" s="18" t="s">
        <v>68</v>
      </c>
      <c r="AV254" s="18" t="s">
        <v>256</v>
      </c>
      <c r="AW254" s="20" t="s">
        <v>987</v>
      </c>
      <c r="AX254" s="227">
        <v>1220115</v>
      </c>
      <c r="AY254" s="228">
        <v>189</v>
      </c>
      <c r="AZ254" s="225" t="e">
        <f t="shared" si="145"/>
        <v>#N/A</v>
      </c>
      <c r="BA254" s="91"/>
      <c r="CK254" s="160" t="str">
        <f t="shared" si="146"/>
        <v>..</v>
      </c>
      <c r="CL254" s="18"/>
      <c r="CM254" s="18"/>
      <c r="CN254" s="18"/>
      <c r="CO254" s="23"/>
      <c r="CP254" s="225"/>
      <c r="CQ254" s="225"/>
      <c r="CR254" s="167"/>
      <c r="CS254" s="168"/>
      <c r="CT254" s="23"/>
      <c r="CU254" s="23"/>
      <c r="CV254" s="167"/>
      <c r="DP254" s="7" t="s">
        <v>970</v>
      </c>
      <c r="DQ254" s="7"/>
      <c r="DR254" s="7"/>
      <c r="DS254" s="34"/>
      <c r="DT254" s="236"/>
      <c r="DU254" s="236"/>
      <c r="DV254" s="236"/>
      <c r="DW254" s="236"/>
      <c r="EI254" s="19"/>
      <c r="EJ254" s="18"/>
      <c r="EK254" s="18"/>
      <c r="EL254" s="18"/>
      <c r="FA254" s="27"/>
      <c r="FB254" s="18"/>
      <c r="FC254" s="20"/>
      <c r="FD254" s="18"/>
    </row>
    <row r="255" spans="46:160" x14ac:dyDescent="0.3">
      <c r="AT255" s="44" t="str">
        <f t="shared" si="143"/>
        <v>14_22B.L8.V</v>
      </c>
      <c r="AU255" s="18" t="s">
        <v>68</v>
      </c>
      <c r="AV255" s="18" t="s">
        <v>353</v>
      </c>
      <c r="AW255" s="20" t="s">
        <v>987</v>
      </c>
      <c r="AX255" s="227">
        <v>1220115</v>
      </c>
      <c r="AY255" s="228">
        <v>94</v>
      </c>
      <c r="AZ255" s="225" t="e">
        <f t="shared" si="145"/>
        <v>#N/A</v>
      </c>
      <c r="BA255" s="91"/>
      <c r="CK255" s="160" t="str">
        <f t="shared" si="146"/>
        <v>..</v>
      </c>
      <c r="CL255" s="18"/>
      <c r="CM255" s="18"/>
      <c r="CN255" s="18"/>
      <c r="CO255" s="23"/>
      <c r="CP255" s="225"/>
      <c r="CQ255" s="225"/>
      <c r="CR255" s="167"/>
      <c r="CS255" s="168"/>
      <c r="CT255" s="23"/>
      <c r="CU255" s="23"/>
      <c r="CV255" s="167"/>
      <c r="DP255" s="7" t="s">
        <v>970</v>
      </c>
      <c r="DQ255" s="7"/>
      <c r="DR255" s="7"/>
      <c r="DS255" s="34"/>
      <c r="DT255" s="236"/>
      <c r="DU255" s="236"/>
      <c r="DV255" s="236"/>
      <c r="DW255" s="236"/>
      <c r="EI255" s="19"/>
      <c r="EJ255" s="18"/>
      <c r="EK255" s="18"/>
      <c r="EL255" s="18"/>
      <c r="FA255" s="27"/>
      <c r="FB255" s="18"/>
      <c r="FC255" s="20"/>
      <c r="FD255" s="18"/>
    </row>
    <row r="256" spans="46:160" x14ac:dyDescent="0.3">
      <c r="AT256" s="44" t="str">
        <f t="shared" si="143"/>
        <v>14_24B.L8.V</v>
      </c>
      <c r="AU256" s="18" t="s">
        <v>68</v>
      </c>
      <c r="AV256" s="18" t="s">
        <v>440</v>
      </c>
      <c r="AW256" s="20" t="s">
        <v>987</v>
      </c>
      <c r="AX256" s="227">
        <v>1220115</v>
      </c>
      <c r="AY256" s="228">
        <v>94</v>
      </c>
      <c r="AZ256" s="225" t="e">
        <f t="shared" si="145"/>
        <v>#N/A</v>
      </c>
      <c r="BA256" s="91"/>
      <c r="CK256" s="160" t="str">
        <f t="shared" si="146"/>
        <v>..</v>
      </c>
      <c r="CL256" s="18"/>
      <c r="CM256" s="18"/>
      <c r="CN256" s="18"/>
      <c r="CO256" s="23"/>
      <c r="CP256" s="225"/>
      <c r="CQ256" s="225"/>
      <c r="CR256" s="167"/>
      <c r="CS256" s="168"/>
      <c r="CT256" s="23"/>
      <c r="CU256" s="23"/>
      <c r="CV256" s="167"/>
      <c r="DP256" s="7" t="s">
        <v>970</v>
      </c>
      <c r="DQ256" s="7"/>
      <c r="DR256" s="7"/>
      <c r="DS256" s="34"/>
      <c r="DT256" s="236"/>
      <c r="DU256" s="236"/>
      <c r="DV256" s="236"/>
      <c r="DW256" s="236"/>
      <c r="EI256" s="19"/>
      <c r="EJ256" s="18"/>
      <c r="EK256" s="18"/>
      <c r="EL256" s="18"/>
      <c r="FA256" s="27"/>
      <c r="FB256" s="18"/>
      <c r="FC256" s="20"/>
      <c r="FD256" s="18"/>
    </row>
    <row r="257" spans="46:160" x14ac:dyDescent="0.3">
      <c r="AT257" s="44" t="str">
        <f t="shared" si="143"/>
        <v>14_26B.L8.V</v>
      </c>
      <c r="AU257" s="18" t="s">
        <v>68</v>
      </c>
      <c r="AV257" s="18" t="s">
        <v>529</v>
      </c>
      <c r="AW257" s="20" t="s">
        <v>987</v>
      </c>
      <c r="AX257" s="227">
        <v>1220115</v>
      </c>
      <c r="AY257" s="228">
        <v>94</v>
      </c>
      <c r="AZ257" s="225" t="e">
        <f t="shared" si="145"/>
        <v>#N/A</v>
      </c>
      <c r="BA257" s="91"/>
      <c r="CK257" s="160" t="str">
        <f t="shared" si="146"/>
        <v>..</v>
      </c>
      <c r="CL257" s="18"/>
      <c r="CM257" s="18"/>
      <c r="CN257" s="18"/>
      <c r="CO257" s="23"/>
      <c r="CP257" s="225"/>
      <c r="CQ257" s="225"/>
      <c r="CR257" s="167"/>
      <c r="CS257" s="168"/>
      <c r="CT257" s="23"/>
      <c r="CU257" s="23"/>
      <c r="CV257" s="167"/>
      <c r="DP257" s="7" t="s">
        <v>970</v>
      </c>
      <c r="DQ257" s="7"/>
      <c r="DR257" s="7"/>
      <c r="DS257" s="34"/>
      <c r="DT257" s="236"/>
      <c r="DU257" s="236"/>
      <c r="DV257" s="236"/>
      <c r="DW257" s="236"/>
      <c r="EI257" s="19"/>
      <c r="EJ257" s="18"/>
      <c r="EK257" s="18"/>
      <c r="EL257" s="18"/>
      <c r="FA257" s="27"/>
      <c r="FB257" s="18"/>
      <c r="FC257" s="20"/>
      <c r="FD257" s="18"/>
    </row>
    <row r="258" spans="46:160" x14ac:dyDescent="0.3">
      <c r="AT258" s="44" t="str">
        <f t="shared" si="143"/>
        <v>15_16F.L8.V</v>
      </c>
      <c r="AU258" s="18" t="s">
        <v>68</v>
      </c>
      <c r="AV258" s="18" t="s">
        <v>725</v>
      </c>
      <c r="AW258" s="20" t="s">
        <v>987</v>
      </c>
      <c r="AX258" s="227">
        <v>1220115</v>
      </c>
      <c r="AY258" s="228">
        <v>243</v>
      </c>
      <c r="AZ258" s="225" t="e">
        <f t="shared" si="145"/>
        <v>#N/A</v>
      </c>
      <c r="BA258" s="91"/>
      <c r="CK258" s="160" t="str">
        <f t="shared" si="146"/>
        <v>..</v>
      </c>
      <c r="CL258" s="18"/>
      <c r="CM258" s="18"/>
      <c r="CN258" s="18"/>
      <c r="CO258" s="23"/>
      <c r="CP258" s="225"/>
      <c r="CQ258" s="225"/>
      <c r="CR258" s="167"/>
      <c r="CS258" s="168"/>
      <c r="CT258" s="23"/>
      <c r="CU258" s="23"/>
      <c r="CV258" s="167"/>
      <c r="DP258" s="7" t="s">
        <v>970</v>
      </c>
      <c r="DQ258" s="7"/>
      <c r="DR258" s="7"/>
      <c r="DS258" s="34"/>
      <c r="DT258" s="236"/>
      <c r="DU258" s="236"/>
      <c r="DV258" s="236"/>
      <c r="DW258" s="236"/>
      <c r="EI258" s="19"/>
      <c r="EJ258" s="18"/>
      <c r="EK258" s="18"/>
      <c r="EL258" s="18"/>
      <c r="FA258" s="27"/>
      <c r="FB258" s="18"/>
      <c r="FC258" s="20"/>
      <c r="FD258" s="18"/>
    </row>
    <row r="259" spans="46:160" x14ac:dyDescent="0.3">
      <c r="AT259" s="44" t="str">
        <f t="shared" si="143"/>
        <v>16_16F.L8.V</v>
      </c>
      <c r="AU259" s="18" t="s">
        <v>68</v>
      </c>
      <c r="AV259" s="18" t="s">
        <v>741</v>
      </c>
      <c r="AW259" s="20" t="s">
        <v>987</v>
      </c>
      <c r="AX259" s="227">
        <v>1220115</v>
      </c>
      <c r="AY259" s="228">
        <v>243</v>
      </c>
      <c r="AZ259" s="225" t="e">
        <f t="shared" si="145"/>
        <v>#N/A</v>
      </c>
      <c r="BA259" s="91"/>
      <c r="CK259" s="160" t="str">
        <f t="shared" si="146"/>
        <v>..</v>
      </c>
      <c r="CL259" s="18"/>
      <c r="CM259" s="18"/>
      <c r="CN259" s="18"/>
      <c r="CO259" s="23"/>
      <c r="CP259" s="225"/>
      <c r="CQ259" s="225"/>
      <c r="CR259" s="167"/>
      <c r="CS259" s="168"/>
      <c r="CT259" s="23"/>
      <c r="CU259" s="23"/>
      <c r="CV259" s="167"/>
      <c r="DP259" s="7" t="s">
        <v>942</v>
      </c>
      <c r="DQ259" s="7"/>
      <c r="DR259" s="7"/>
      <c r="DS259" s="34"/>
      <c r="DT259" s="236"/>
      <c r="DU259" s="236"/>
      <c r="DV259" s="236"/>
      <c r="DW259" s="236"/>
      <c r="EI259" s="19"/>
      <c r="EJ259" s="18"/>
      <c r="EK259" s="18"/>
      <c r="EL259" s="18"/>
      <c r="FA259" s="27"/>
      <c r="FB259" s="18"/>
      <c r="FC259" s="20"/>
      <c r="FD259" s="18"/>
    </row>
    <row r="260" spans="46:160" x14ac:dyDescent="0.3">
      <c r="AT260" s="44" t="str">
        <f t="shared" si="143"/>
        <v>16_16T.L8.V</v>
      </c>
      <c r="AU260" s="18" t="s">
        <v>68</v>
      </c>
      <c r="AV260" s="18" t="s">
        <v>1036</v>
      </c>
      <c r="AW260" s="20" t="s">
        <v>987</v>
      </c>
      <c r="AX260" s="227">
        <v>1220115</v>
      </c>
      <c r="AY260" s="228">
        <v>243</v>
      </c>
      <c r="AZ260" s="225" t="e">
        <f t="shared" si="145"/>
        <v>#N/A</v>
      </c>
      <c r="BA260" s="91"/>
      <c r="CK260" s="160" t="str">
        <f t="shared" si="146"/>
        <v>..</v>
      </c>
      <c r="CL260" s="18"/>
      <c r="CM260" s="18"/>
      <c r="CN260" s="18"/>
      <c r="CO260" s="23"/>
      <c r="CP260" s="225"/>
      <c r="CQ260" s="225"/>
      <c r="CR260" s="167"/>
      <c r="CS260" s="168"/>
      <c r="CT260" s="23"/>
      <c r="CU260" s="23"/>
      <c r="CV260" s="167"/>
      <c r="DP260" s="7" t="s">
        <v>942</v>
      </c>
      <c r="DQ260" s="7"/>
      <c r="DR260" s="7"/>
      <c r="DS260" s="34"/>
      <c r="DT260" s="236"/>
      <c r="DU260" s="236"/>
      <c r="DV260" s="236"/>
      <c r="DW260" s="236"/>
      <c r="EI260" s="19"/>
      <c r="EJ260" s="18"/>
      <c r="EK260" s="18"/>
      <c r="EL260" s="18"/>
      <c r="FA260" s="27"/>
      <c r="FB260" s="18"/>
      <c r="FC260" s="20"/>
      <c r="FD260" s="18"/>
    </row>
    <row r="261" spans="46:160" x14ac:dyDescent="0.3">
      <c r="AT261" s="44" t="str">
        <f t="shared" si="143"/>
        <v>16_18B.L8.V</v>
      </c>
      <c r="AU261" s="18" t="s">
        <v>68</v>
      </c>
      <c r="AV261" s="18" t="s">
        <v>187</v>
      </c>
      <c r="AW261" s="20" t="s">
        <v>987</v>
      </c>
      <c r="AX261" s="227">
        <v>1220115</v>
      </c>
      <c r="AY261" s="228">
        <v>186</v>
      </c>
      <c r="AZ261" s="225" t="e">
        <f t="shared" si="145"/>
        <v>#N/A</v>
      </c>
      <c r="BA261" s="91"/>
      <c r="CK261" s="160" t="str">
        <f t="shared" si="146"/>
        <v>..</v>
      </c>
      <c r="CL261" s="18"/>
      <c r="CM261" s="18"/>
      <c r="CN261" s="18"/>
      <c r="CO261" s="23"/>
      <c r="CP261" s="225"/>
      <c r="CQ261" s="225"/>
      <c r="CR261" s="167"/>
      <c r="CS261" s="168"/>
      <c r="CT261" s="23"/>
      <c r="CU261" s="23"/>
      <c r="CV261" s="167"/>
      <c r="DP261" s="7" t="s">
        <v>942</v>
      </c>
      <c r="DQ261" s="7"/>
      <c r="DR261" s="7"/>
      <c r="DS261" s="34"/>
      <c r="DT261" s="236"/>
      <c r="DU261" s="236"/>
      <c r="DV261" s="236"/>
      <c r="DW261" s="236"/>
      <c r="EI261" s="19"/>
      <c r="EJ261" s="18"/>
      <c r="EK261" s="18"/>
      <c r="EL261" s="18"/>
      <c r="FA261" s="27"/>
      <c r="FB261" s="18"/>
      <c r="FC261" s="20"/>
      <c r="FD261" s="18"/>
    </row>
    <row r="262" spans="46:160" x14ac:dyDescent="0.3">
      <c r="AT262" s="44" t="str">
        <f t="shared" si="143"/>
        <v>16_18F.L8.V</v>
      </c>
      <c r="AU262" s="18" t="s">
        <v>68</v>
      </c>
      <c r="AV262" s="18" t="s">
        <v>753</v>
      </c>
      <c r="AW262" s="20" t="s">
        <v>987</v>
      </c>
      <c r="AX262" s="227">
        <v>1220115</v>
      </c>
      <c r="AY262" s="228">
        <v>186</v>
      </c>
      <c r="AZ262" s="225" t="e">
        <f t="shared" si="145"/>
        <v>#N/A</v>
      </c>
      <c r="BA262" s="91"/>
      <c r="CK262" s="160" t="str">
        <f t="shared" si="146"/>
        <v>..</v>
      </c>
      <c r="CL262" s="18"/>
      <c r="CM262" s="18"/>
      <c r="CN262" s="18"/>
      <c r="CO262" s="23"/>
      <c r="CP262" s="225"/>
      <c r="CQ262" s="225"/>
      <c r="CR262" s="167"/>
      <c r="CS262" s="168"/>
      <c r="CT262" s="23"/>
      <c r="CU262" s="23"/>
      <c r="CV262" s="167"/>
      <c r="DP262" s="7" t="s">
        <v>942</v>
      </c>
      <c r="DQ262" s="7"/>
      <c r="DR262" s="7"/>
      <c r="DS262" s="34"/>
      <c r="DT262" s="236"/>
      <c r="DU262" s="236"/>
      <c r="DV262" s="236"/>
      <c r="DW262" s="236"/>
      <c r="EI262" s="19"/>
      <c r="EJ262" s="18"/>
      <c r="EK262" s="18"/>
      <c r="EL262" s="18"/>
      <c r="FA262" s="27"/>
      <c r="FB262" s="18"/>
      <c r="FC262" s="20"/>
      <c r="FD262" s="18"/>
    </row>
    <row r="263" spans="46:160" x14ac:dyDescent="0.3">
      <c r="AT263" s="44" t="str">
        <f t="shared" si="143"/>
        <v>16_18T.L8.V</v>
      </c>
      <c r="AU263" s="18" t="s">
        <v>68</v>
      </c>
      <c r="AV263" s="18" t="s">
        <v>1237</v>
      </c>
      <c r="AW263" s="20" t="s">
        <v>987</v>
      </c>
      <c r="AX263" s="227">
        <v>1220115</v>
      </c>
      <c r="AY263" s="228">
        <v>186</v>
      </c>
      <c r="AZ263" s="225" t="e">
        <f t="shared" si="145"/>
        <v>#N/A</v>
      </c>
      <c r="BA263" s="91"/>
      <c r="CK263" s="160" t="str">
        <f t="shared" si="146"/>
        <v>..</v>
      </c>
      <c r="CL263" s="18"/>
      <c r="CM263" s="18"/>
      <c r="CN263" s="18"/>
      <c r="CO263" s="23"/>
      <c r="CP263" s="225"/>
      <c r="CQ263" s="225"/>
      <c r="CR263" s="167"/>
      <c r="CS263" s="168"/>
      <c r="CT263" s="23"/>
      <c r="CU263" s="23"/>
      <c r="CV263" s="167"/>
      <c r="DP263" s="7" t="s">
        <v>942</v>
      </c>
      <c r="DQ263" s="7"/>
      <c r="DR263" s="7"/>
      <c r="DS263" s="34"/>
      <c r="DT263" s="236"/>
      <c r="DU263" s="236"/>
      <c r="DV263" s="236"/>
      <c r="DW263" s="236"/>
      <c r="EI263" s="19"/>
      <c r="EJ263" s="18"/>
      <c r="EK263" s="18"/>
      <c r="EL263" s="18"/>
      <c r="FA263" s="27"/>
      <c r="FB263" s="18"/>
      <c r="FC263" s="20"/>
      <c r="FD263" s="18"/>
    </row>
    <row r="264" spans="46:160" x14ac:dyDescent="0.3">
      <c r="AT264" s="44" t="str">
        <f t="shared" si="143"/>
        <v>16_20B.L8.V</v>
      </c>
      <c r="AU264" s="18" t="s">
        <v>68</v>
      </c>
      <c r="AV264" s="18" t="s">
        <v>297</v>
      </c>
      <c r="AW264" s="20" t="s">
        <v>987</v>
      </c>
      <c r="AX264" s="227">
        <v>1220115</v>
      </c>
      <c r="AY264" s="228">
        <v>189</v>
      </c>
      <c r="AZ264" s="225" t="e">
        <f t="shared" si="145"/>
        <v>#N/A</v>
      </c>
      <c r="BA264" s="91"/>
      <c r="CK264" s="160" t="str">
        <f t="shared" si="146"/>
        <v>..</v>
      </c>
      <c r="CL264" s="18"/>
      <c r="CM264" s="18"/>
      <c r="CN264" s="18"/>
      <c r="CO264" s="23"/>
      <c r="CP264" s="225"/>
      <c r="CQ264" s="225"/>
      <c r="CR264" s="167"/>
      <c r="CS264" s="168"/>
      <c r="CT264" s="23"/>
      <c r="CU264" s="23"/>
      <c r="CV264" s="167"/>
      <c r="DP264" s="7" t="s">
        <v>942</v>
      </c>
      <c r="DQ264" s="7"/>
      <c r="DR264" s="7"/>
      <c r="DS264" s="34"/>
      <c r="DT264" s="236"/>
      <c r="DU264" s="236"/>
      <c r="DV264" s="236"/>
      <c r="DW264" s="236"/>
      <c r="EI264" s="19"/>
      <c r="EJ264" s="18"/>
      <c r="EK264" s="18"/>
      <c r="EL264" s="18"/>
      <c r="FA264" s="27"/>
      <c r="FB264" s="18"/>
      <c r="FC264" s="20"/>
      <c r="FD264" s="18"/>
    </row>
    <row r="265" spans="46:160" x14ac:dyDescent="0.3">
      <c r="AT265" s="44" t="str">
        <f t="shared" si="143"/>
        <v>16_22B.L8.V</v>
      </c>
      <c r="AU265" s="18" t="s">
        <v>68</v>
      </c>
      <c r="AV265" s="18" t="s">
        <v>373</v>
      </c>
      <c r="AW265" s="20" t="s">
        <v>987</v>
      </c>
      <c r="AX265" s="227">
        <v>1220115</v>
      </c>
      <c r="AY265" s="228">
        <v>94</v>
      </c>
      <c r="AZ265" s="225" t="e">
        <f t="shared" si="145"/>
        <v>#N/A</v>
      </c>
      <c r="BA265" s="91"/>
      <c r="CK265" s="160" t="str">
        <f t="shared" si="146"/>
        <v>..</v>
      </c>
      <c r="CL265" s="18"/>
      <c r="CM265" s="18"/>
      <c r="CN265" s="18"/>
      <c r="CO265" s="23"/>
      <c r="CP265" s="225"/>
      <c r="CQ265" s="225"/>
      <c r="CR265" s="167"/>
      <c r="CS265" s="168"/>
      <c r="CT265" s="23"/>
      <c r="CU265" s="23"/>
      <c r="CV265" s="167"/>
      <c r="DP265" s="7" t="s">
        <v>942</v>
      </c>
      <c r="DQ265" s="7"/>
      <c r="DR265" s="7"/>
      <c r="DS265" s="34"/>
      <c r="DT265" s="236"/>
      <c r="DU265" s="236"/>
      <c r="DV265" s="236"/>
      <c r="DW265" s="236"/>
      <c r="EI265" s="19"/>
      <c r="EJ265" s="18"/>
      <c r="EK265" s="18"/>
      <c r="EL265" s="18"/>
      <c r="FA265" s="27"/>
      <c r="FB265" s="18"/>
      <c r="FC265" s="20"/>
      <c r="FD265" s="18"/>
    </row>
    <row r="266" spans="46:160" x14ac:dyDescent="0.3">
      <c r="AT266" s="44" t="str">
        <f t="shared" si="143"/>
        <v>16_24B.L8.V</v>
      </c>
      <c r="AU266" s="18" t="s">
        <v>68</v>
      </c>
      <c r="AV266" s="18" t="s">
        <v>457</v>
      </c>
      <c r="AW266" s="20" t="s">
        <v>987</v>
      </c>
      <c r="AX266" s="227">
        <v>1220115</v>
      </c>
      <c r="AY266" s="228">
        <v>94</v>
      </c>
      <c r="AZ266" s="225" t="e">
        <f t="shared" si="145"/>
        <v>#N/A</v>
      </c>
      <c r="BA266" s="91"/>
      <c r="CK266" s="160" t="str">
        <f t="shared" si="146"/>
        <v>..</v>
      </c>
      <c r="CL266" s="18"/>
      <c r="CM266" s="18"/>
      <c r="CN266" s="18"/>
      <c r="CO266" s="23"/>
      <c r="CP266" s="225"/>
      <c r="CQ266" s="225"/>
      <c r="CR266" s="167"/>
      <c r="CS266" s="168"/>
      <c r="CT266" s="23"/>
      <c r="CU266" s="23"/>
      <c r="CV266" s="167"/>
      <c r="DP266" s="7" t="s">
        <v>942</v>
      </c>
      <c r="DQ266" s="7"/>
      <c r="DR266" s="7"/>
      <c r="DS266" s="34"/>
      <c r="DT266" s="236"/>
      <c r="DU266" s="236"/>
      <c r="DV266" s="236"/>
      <c r="DW266" s="236"/>
      <c r="EI266" s="19"/>
      <c r="EJ266" s="18"/>
      <c r="EK266" s="18"/>
      <c r="EL266" s="18"/>
      <c r="FA266" s="27"/>
      <c r="FB266" s="18"/>
      <c r="FC266" s="20"/>
      <c r="FD266" s="18"/>
    </row>
    <row r="267" spans="46:160" x14ac:dyDescent="0.3">
      <c r="AT267" s="44" t="str">
        <f t="shared" si="143"/>
        <v>16_26B.L8.V</v>
      </c>
      <c r="AU267" s="18" t="s">
        <v>68</v>
      </c>
      <c r="AV267" s="18" t="s">
        <v>550</v>
      </c>
      <c r="AW267" s="20" t="s">
        <v>987</v>
      </c>
      <c r="AX267" s="227">
        <v>1220115</v>
      </c>
      <c r="AY267" s="228">
        <v>94</v>
      </c>
      <c r="AZ267" s="225" t="e">
        <f t="shared" si="145"/>
        <v>#N/A</v>
      </c>
      <c r="BA267" s="91"/>
      <c r="CK267" s="160" t="str">
        <f t="shared" si="146"/>
        <v>..</v>
      </c>
      <c r="CL267" s="18"/>
      <c r="CM267" s="18"/>
      <c r="CN267" s="18"/>
      <c r="CO267" s="23"/>
      <c r="CP267" s="225"/>
      <c r="CQ267" s="225"/>
      <c r="CR267" s="167"/>
      <c r="CS267" s="168"/>
      <c r="CT267" s="23"/>
      <c r="CU267" s="23"/>
      <c r="CV267" s="167"/>
      <c r="DP267" s="7" t="s">
        <v>926</v>
      </c>
      <c r="DQ267" s="7"/>
      <c r="DR267" s="7"/>
      <c r="DS267" s="235"/>
      <c r="DT267" s="236"/>
      <c r="DU267" s="236"/>
      <c r="DV267" s="236"/>
      <c r="DW267" s="236"/>
      <c r="EI267" s="19"/>
      <c r="EJ267" s="18"/>
      <c r="EK267" s="18"/>
      <c r="EL267" s="19"/>
      <c r="FA267" s="27"/>
      <c r="FB267" s="18"/>
      <c r="FC267" s="20"/>
      <c r="FD267" s="18"/>
    </row>
    <row r="268" spans="46:160" x14ac:dyDescent="0.3">
      <c r="AT268" s="44" t="str">
        <f t="shared" si="143"/>
        <v>18_20B.L8.V</v>
      </c>
      <c r="AU268" s="18" t="s">
        <v>68</v>
      </c>
      <c r="AV268" s="18" t="s">
        <v>317</v>
      </c>
      <c r="AW268" s="20" t="s">
        <v>987</v>
      </c>
      <c r="AX268" s="227">
        <v>1220115</v>
      </c>
      <c r="AY268" s="228">
        <v>189</v>
      </c>
      <c r="AZ268" s="225" t="e">
        <f t="shared" si="145"/>
        <v>#N/A</v>
      </c>
      <c r="BA268" s="91"/>
      <c r="CK268" s="160" t="str">
        <f t="shared" si="146"/>
        <v>..</v>
      </c>
      <c r="CL268" s="18"/>
      <c r="CM268" s="18"/>
      <c r="CN268" s="18"/>
      <c r="CO268" s="23"/>
      <c r="CP268" s="225"/>
      <c r="CQ268" s="225"/>
      <c r="CR268" s="167"/>
      <c r="CS268" s="168"/>
      <c r="CT268" s="23"/>
      <c r="CU268" s="23"/>
      <c r="CV268" s="167"/>
      <c r="DP268" s="7" t="s">
        <v>926</v>
      </c>
      <c r="DQ268" s="7"/>
      <c r="DR268" s="7"/>
      <c r="DS268" s="235"/>
      <c r="DT268" s="236"/>
      <c r="DU268" s="236"/>
      <c r="DV268" s="236"/>
      <c r="DW268" s="236"/>
      <c r="EI268" s="19"/>
      <c r="EJ268" s="18"/>
      <c r="EK268" s="18"/>
      <c r="EL268" s="18"/>
      <c r="FA268" s="27"/>
      <c r="FB268" s="18"/>
      <c r="FC268" s="20"/>
      <c r="FD268" s="18"/>
    </row>
    <row r="269" spans="46:160" x14ac:dyDescent="0.3">
      <c r="AT269" s="44" t="str">
        <f t="shared" si="143"/>
        <v>18_22B.L8.V</v>
      </c>
      <c r="AU269" s="18" t="s">
        <v>68</v>
      </c>
      <c r="AV269" s="18" t="s">
        <v>391</v>
      </c>
      <c r="AW269" s="20" t="s">
        <v>987</v>
      </c>
      <c r="AX269" s="227">
        <v>1220115</v>
      </c>
      <c r="AY269" s="228">
        <v>94</v>
      </c>
      <c r="AZ269" s="225" t="e">
        <f t="shared" si="145"/>
        <v>#N/A</v>
      </c>
      <c r="BA269" s="91"/>
      <c r="CK269" s="160" t="str">
        <f t="shared" si="146"/>
        <v>..</v>
      </c>
      <c r="CL269" s="18"/>
      <c r="CM269" s="18"/>
      <c r="CN269" s="18"/>
      <c r="CO269" s="23"/>
      <c r="CP269" s="225"/>
      <c r="CQ269" s="225"/>
      <c r="CR269" s="167"/>
      <c r="CS269" s="168"/>
      <c r="CT269" s="23"/>
      <c r="CU269" s="23"/>
      <c r="CV269" s="167"/>
      <c r="DP269" s="7" t="s">
        <v>926</v>
      </c>
      <c r="DQ269" s="7"/>
      <c r="DR269" s="7"/>
      <c r="DS269" s="235"/>
      <c r="DT269" s="236"/>
      <c r="DU269" s="236"/>
      <c r="DV269" s="236"/>
      <c r="DW269" s="236"/>
      <c r="EI269" s="19"/>
      <c r="EJ269" s="18"/>
      <c r="EK269" s="18"/>
      <c r="EL269" s="18"/>
      <c r="FA269" s="27"/>
      <c r="FB269" s="18"/>
      <c r="FC269" s="20"/>
      <c r="FD269" s="18"/>
    </row>
    <row r="270" spans="46:160" x14ac:dyDescent="0.3">
      <c r="AT270" s="44" t="str">
        <f t="shared" si="143"/>
        <v>18_24B.L8.V</v>
      </c>
      <c r="AU270" s="18" t="s">
        <v>68</v>
      </c>
      <c r="AV270" s="18" t="s">
        <v>475</v>
      </c>
      <c r="AW270" s="20" t="s">
        <v>987</v>
      </c>
      <c r="AX270" s="227">
        <v>1220115</v>
      </c>
      <c r="AY270" s="228">
        <v>94</v>
      </c>
      <c r="AZ270" s="225" t="e">
        <f t="shared" si="145"/>
        <v>#N/A</v>
      </c>
      <c r="BA270" s="91"/>
      <c r="CK270" s="160" t="str">
        <f t="shared" si="146"/>
        <v>..</v>
      </c>
      <c r="CL270" s="18"/>
      <c r="CM270" s="18"/>
      <c r="CN270" s="18"/>
      <c r="CO270" s="23"/>
      <c r="CP270" s="225"/>
      <c r="CQ270" s="225"/>
      <c r="CR270" s="167"/>
      <c r="CS270" s="168"/>
      <c r="CT270" s="23"/>
      <c r="CU270" s="23"/>
      <c r="CV270" s="167"/>
      <c r="DP270" s="7" t="s">
        <v>926</v>
      </c>
      <c r="DQ270" s="7"/>
      <c r="DR270" s="7"/>
      <c r="DS270" s="235"/>
      <c r="DT270" s="236"/>
      <c r="DU270" s="236"/>
      <c r="DV270" s="236"/>
      <c r="DW270" s="236"/>
      <c r="EI270" s="19"/>
      <c r="EJ270" s="18"/>
      <c r="EK270" s="18"/>
      <c r="EL270" s="18"/>
      <c r="FA270" s="27"/>
      <c r="FB270" s="18"/>
      <c r="FC270" s="20"/>
      <c r="FD270" s="18"/>
    </row>
    <row r="271" spans="46:160" x14ac:dyDescent="0.3">
      <c r="AT271" s="44" t="str">
        <f t="shared" si="143"/>
        <v>20_22B.L8.V</v>
      </c>
      <c r="AU271" s="18" t="s">
        <v>68</v>
      </c>
      <c r="AV271" s="18" t="s">
        <v>410</v>
      </c>
      <c r="AW271" s="20" t="s">
        <v>987</v>
      </c>
      <c r="AX271" s="227">
        <v>1220115</v>
      </c>
      <c r="AY271" s="228">
        <v>94</v>
      </c>
      <c r="AZ271" s="225" t="e">
        <f t="shared" si="145"/>
        <v>#N/A</v>
      </c>
      <c r="BA271" s="91"/>
      <c r="CK271" s="160" t="str">
        <f t="shared" si="146"/>
        <v>..</v>
      </c>
      <c r="CL271" s="18"/>
      <c r="CM271" s="18"/>
      <c r="CN271" s="18"/>
      <c r="CO271" s="23"/>
      <c r="CP271" s="225"/>
      <c r="CQ271" s="225"/>
      <c r="CR271" s="167"/>
      <c r="CS271" s="168"/>
      <c r="CT271" s="23"/>
      <c r="CU271" s="23"/>
      <c r="CV271" s="167"/>
      <c r="DP271" s="7" t="s">
        <v>926</v>
      </c>
      <c r="DQ271" s="7"/>
      <c r="DR271" s="7"/>
      <c r="DS271" s="235"/>
      <c r="DT271" s="236"/>
      <c r="DU271" s="236"/>
      <c r="DV271" s="236"/>
      <c r="DW271" s="236"/>
      <c r="EI271" s="19"/>
      <c r="EJ271" s="18"/>
      <c r="EK271" s="18"/>
      <c r="EL271" s="18"/>
      <c r="FA271" s="27"/>
      <c r="FB271" s="18"/>
      <c r="FC271" s="20"/>
      <c r="FD271" s="18"/>
    </row>
    <row r="272" spans="46:160" x14ac:dyDescent="0.3">
      <c r="AT272" s="44" t="str">
        <f t="shared" si="143"/>
        <v>20_24B.L8.V</v>
      </c>
      <c r="AU272" s="18" t="s">
        <v>68</v>
      </c>
      <c r="AV272" s="18" t="s">
        <v>494</v>
      </c>
      <c r="AW272" s="20" t="s">
        <v>987</v>
      </c>
      <c r="AX272" s="227">
        <v>1220115</v>
      </c>
      <c r="AY272" s="228">
        <v>94</v>
      </c>
      <c r="AZ272" s="225" t="e">
        <f t="shared" si="145"/>
        <v>#N/A</v>
      </c>
      <c r="BA272" s="91"/>
      <c r="CK272" s="160" t="str">
        <f t="shared" si="146"/>
        <v>..</v>
      </c>
      <c r="CL272" s="18"/>
      <c r="CM272" s="18"/>
      <c r="CN272" s="18"/>
      <c r="CO272" s="23"/>
      <c r="CP272" s="225"/>
      <c r="CQ272" s="225"/>
      <c r="CR272" s="167"/>
      <c r="CS272" s="168"/>
      <c r="CT272" s="23"/>
      <c r="CU272" s="23"/>
      <c r="CV272" s="167"/>
      <c r="DP272" s="7" t="s">
        <v>926</v>
      </c>
      <c r="DQ272" s="7"/>
      <c r="DR272" s="7"/>
      <c r="DS272" s="235"/>
      <c r="DT272" s="236"/>
      <c r="DU272" s="236"/>
      <c r="DV272" s="236"/>
      <c r="DW272" s="236"/>
      <c r="EI272" s="19"/>
      <c r="EJ272" s="18"/>
      <c r="EK272" s="18"/>
      <c r="EL272" s="18"/>
      <c r="FA272" s="27"/>
      <c r="FB272" s="18"/>
      <c r="FC272" s="20"/>
      <c r="FD272" s="18"/>
    </row>
    <row r="273" spans="46:160" x14ac:dyDescent="0.3">
      <c r="AT273" s="44" t="str">
        <f t="shared" si="143"/>
        <v>3H_13S.L8.V</v>
      </c>
      <c r="AU273" s="18" t="s">
        <v>68</v>
      </c>
      <c r="AV273" s="18" t="s">
        <v>1054</v>
      </c>
      <c r="AW273" s="20" t="s">
        <v>987</v>
      </c>
      <c r="AX273" s="227">
        <v>1220115</v>
      </c>
      <c r="AY273" s="228">
        <v>256</v>
      </c>
      <c r="AZ273" s="225" t="e">
        <f t="shared" si="145"/>
        <v>#N/A</v>
      </c>
      <c r="BA273" s="91"/>
      <c r="CK273" s="160" t="str">
        <f t="shared" si="146"/>
        <v>..</v>
      </c>
      <c r="CL273" s="18"/>
      <c r="CM273" s="18"/>
      <c r="CN273" s="18"/>
      <c r="CO273" s="23"/>
      <c r="CP273" s="225"/>
      <c r="CQ273" s="225"/>
      <c r="CR273" s="167"/>
      <c r="CS273" s="168"/>
      <c r="CT273" s="23"/>
      <c r="CU273" s="23"/>
      <c r="CV273" s="167"/>
      <c r="DP273" s="7" t="s">
        <v>926</v>
      </c>
      <c r="DQ273" s="7"/>
      <c r="DR273" s="7"/>
      <c r="DS273" s="235"/>
      <c r="DT273" s="236"/>
      <c r="DU273" s="236"/>
      <c r="DV273" s="236"/>
      <c r="DW273" s="236"/>
      <c r="EI273" s="19"/>
      <c r="EJ273" s="18"/>
      <c r="EK273" s="18"/>
      <c r="EL273" s="18"/>
      <c r="FA273" s="27"/>
      <c r="FB273" s="18"/>
      <c r="FC273" s="20"/>
      <c r="FD273" s="18"/>
    </row>
    <row r="274" spans="46:160" x14ac:dyDescent="0.3">
      <c r="AT274" s="44" t="str">
        <f t="shared" si="143"/>
        <v>4_14S.L8.V</v>
      </c>
      <c r="AU274" s="18" t="s">
        <v>68</v>
      </c>
      <c r="AV274" s="18" t="s">
        <v>1071</v>
      </c>
      <c r="AW274" s="20" t="s">
        <v>987</v>
      </c>
      <c r="AX274" s="227">
        <v>1220115</v>
      </c>
      <c r="AY274" s="228">
        <v>223</v>
      </c>
      <c r="AZ274" s="225" t="e">
        <f t="shared" si="145"/>
        <v>#N/A</v>
      </c>
      <c r="BA274" s="91"/>
      <c r="CK274" s="160" t="str">
        <f t="shared" si="146"/>
        <v>..</v>
      </c>
      <c r="CL274" s="18"/>
      <c r="CM274" s="18"/>
      <c r="CN274" s="18"/>
      <c r="CO274" s="23"/>
      <c r="CP274" s="225"/>
      <c r="CQ274" s="225"/>
      <c r="CR274" s="167"/>
      <c r="CS274" s="168"/>
      <c r="CT274" s="23"/>
      <c r="CU274" s="23"/>
      <c r="CV274" s="167"/>
      <c r="DP274" s="7" t="s">
        <v>926</v>
      </c>
      <c r="DQ274" s="7"/>
      <c r="DR274" s="7"/>
      <c r="DS274" s="235"/>
      <c r="DT274" s="236"/>
      <c r="DU274" s="236"/>
      <c r="DV274" s="236"/>
      <c r="DW274" s="236"/>
      <c r="EI274" s="19"/>
      <c r="EJ274" s="18"/>
      <c r="EK274" s="18"/>
      <c r="EL274" s="18"/>
      <c r="FA274" s="27"/>
      <c r="FB274" s="18"/>
      <c r="FC274" s="20"/>
      <c r="FD274" s="18"/>
    </row>
    <row r="275" spans="46:160" x14ac:dyDescent="0.3">
      <c r="AT275" s="44" t="str">
        <f t="shared" ref="AT275:AT338" si="147">CONCATENATE(AV275,".",AU275,".",AW275)</f>
        <v>4_14x8S.L8.V</v>
      </c>
      <c r="AU275" s="18" t="s">
        <v>68</v>
      </c>
      <c r="AV275" s="18" t="s">
        <v>1107</v>
      </c>
      <c r="AW275" s="20" t="s">
        <v>987</v>
      </c>
      <c r="AX275" s="227">
        <v>1220115</v>
      </c>
      <c r="AY275" s="228">
        <v>223</v>
      </c>
      <c r="AZ275" s="225" t="e">
        <f t="shared" si="145"/>
        <v>#N/A</v>
      </c>
      <c r="BA275" s="91"/>
      <c r="CK275" s="160" t="str">
        <f t="shared" si="146"/>
        <v>..</v>
      </c>
      <c r="CL275" s="18"/>
      <c r="CM275" s="18"/>
      <c r="CN275" s="18"/>
      <c r="CO275" s="23"/>
      <c r="CP275" s="225"/>
      <c r="CQ275" s="225"/>
      <c r="CR275" s="167"/>
      <c r="CS275" s="168"/>
      <c r="CT275" s="23"/>
      <c r="CU275" s="23"/>
      <c r="CV275" s="167"/>
      <c r="DP275" s="7" t="s">
        <v>953</v>
      </c>
      <c r="DQ275" s="7"/>
      <c r="DR275" s="7"/>
      <c r="DS275" s="235"/>
      <c r="DT275" s="236"/>
      <c r="DU275" s="236"/>
      <c r="DV275" s="236"/>
      <c r="DW275" s="236"/>
      <c r="EI275" s="19"/>
      <c r="EJ275" s="18"/>
      <c r="EK275" s="18"/>
      <c r="EL275" s="20"/>
      <c r="FA275" s="27"/>
      <c r="FB275" s="18"/>
      <c r="FC275" s="20"/>
      <c r="FD275" s="18"/>
    </row>
    <row r="276" spans="46:160" x14ac:dyDescent="0.3">
      <c r="AT276" s="44" t="str">
        <f t="shared" si="147"/>
        <v>5_14S.L8.V</v>
      </c>
      <c r="AU276" s="18" t="s">
        <v>68</v>
      </c>
      <c r="AV276" s="18" t="s">
        <v>1081</v>
      </c>
      <c r="AW276" s="20" t="s">
        <v>987</v>
      </c>
      <c r="AX276" s="227">
        <v>1220115</v>
      </c>
      <c r="AY276" s="228">
        <v>75</v>
      </c>
      <c r="AZ276" s="225" t="e">
        <f t="shared" si="145"/>
        <v>#N/A</v>
      </c>
      <c r="BA276" s="91"/>
      <c r="CK276" s="160" t="str">
        <f t="shared" si="146"/>
        <v>..</v>
      </c>
      <c r="CL276" s="18"/>
      <c r="CM276" s="18"/>
      <c r="CN276" s="18"/>
      <c r="CO276" s="23"/>
      <c r="CP276" s="225"/>
      <c r="CQ276" s="225"/>
      <c r="CR276" s="167"/>
      <c r="CS276" s="168"/>
      <c r="CT276" s="23"/>
      <c r="CU276" s="23"/>
      <c r="CV276" s="167"/>
      <c r="DP276" s="7" t="s">
        <v>953</v>
      </c>
      <c r="DQ276" s="7"/>
      <c r="DR276" s="7"/>
      <c r="DS276" s="235"/>
      <c r="DT276" s="236"/>
      <c r="DU276" s="236"/>
      <c r="DV276" s="236"/>
      <c r="DW276" s="236"/>
      <c r="EI276" s="19"/>
      <c r="EJ276" s="18"/>
      <c r="EK276" s="18"/>
      <c r="EL276" s="18"/>
      <c r="FA276" s="27"/>
      <c r="FB276" s="18"/>
      <c r="FC276" s="20"/>
      <c r="FD276" s="18"/>
    </row>
    <row r="277" spans="46:160" x14ac:dyDescent="0.3">
      <c r="AT277" s="44" t="str">
        <f t="shared" si="147"/>
        <v>5_14x8S.L8.V</v>
      </c>
      <c r="AU277" s="18" t="s">
        <v>68</v>
      </c>
      <c r="AV277" s="18" t="s">
        <v>1118</v>
      </c>
      <c r="AW277" s="20" t="s">
        <v>987</v>
      </c>
      <c r="AX277" s="227">
        <v>1220115</v>
      </c>
      <c r="AY277" s="228">
        <v>75</v>
      </c>
      <c r="AZ277" s="225" t="e">
        <f t="shared" si="145"/>
        <v>#N/A</v>
      </c>
      <c r="BA277" s="91"/>
      <c r="CK277" s="160" t="str">
        <f t="shared" si="146"/>
        <v>..</v>
      </c>
      <c r="CL277" s="18"/>
      <c r="CM277" s="18"/>
      <c r="CN277" s="18"/>
      <c r="CO277" s="23"/>
      <c r="CP277" s="225"/>
      <c r="CQ277" s="225"/>
      <c r="CR277" s="167"/>
      <c r="CS277" s="168"/>
      <c r="CT277" s="23"/>
      <c r="CU277" s="23"/>
      <c r="CV277" s="167"/>
      <c r="DP277" s="7" t="s">
        <v>953</v>
      </c>
      <c r="DQ277" s="7"/>
      <c r="DR277" s="7"/>
      <c r="DS277" s="235"/>
      <c r="DT277" s="236"/>
      <c r="DU277" s="236"/>
      <c r="DV277" s="236"/>
      <c r="DW277" s="236"/>
      <c r="EI277" s="19"/>
      <c r="EJ277" s="18"/>
      <c r="EK277" s="18"/>
      <c r="EL277" s="18"/>
      <c r="FA277" s="27"/>
      <c r="FB277" s="18"/>
      <c r="FC277" s="20"/>
      <c r="FD277" s="18"/>
    </row>
    <row r="278" spans="46:160" x14ac:dyDescent="0.3">
      <c r="AT278" s="44" t="str">
        <f t="shared" si="147"/>
        <v>5H_14x8S.L8.V</v>
      </c>
      <c r="AU278" s="18" t="s">
        <v>68</v>
      </c>
      <c r="AV278" s="18" t="s">
        <v>1126</v>
      </c>
      <c r="AW278" s="20" t="s">
        <v>987</v>
      </c>
      <c r="AX278" s="227">
        <v>1220115</v>
      </c>
      <c r="AY278" s="228">
        <v>196</v>
      </c>
      <c r="AZ278" s="225" t="e">
        <f t="shared" si="145"/>
        <v>#N/A</v>
      </c>
      <c r="BA278" s="91"/>
      <c r="CK278" s="160" t="str">
        <f t="shared" si="146"/>
        <v>..</v>
      </c>
      <c r="CL278" s="18"/>
      <c r="CM278" s="18"/>
      <c r="CN278" s="18"/>
      <c r="CO278" s="23"/>
      <c r="CP278" s="225"/>
      <c r="CQ278" s="225"/>
      <c r="CR278" s="167"/>
      <c r="CS278" s="168"/>
      <c r="CT278" s="23"/>
      <c r="CU278" s="23"/>
      <c r="CV278" s="167"/>
      <c r="DP278" s="7" t="s">
        <v>953</v>
      </c>
      <c r="DQ278" s="7"/>
      <c r="DR278" s="7"/>
      <c r="DS278" s="235"/>
      <c r="DT278" s="236"/>
      <c r="DU278" s="236"/>
      <c r="DV278" s="236"/>
      <c r="DW278" s="236"/>
      <c r="EI278" s="19"/>
      <c r="EJ278" s="18"/>
      <c r="EK278" s="18"/>
      <c r="EL278" s="20"/>
      <c r="FA278" s="27"/>
      <c r="FB278" s="18"/>
      <c r="FC278" s="20"/>
      <c r="FD278" s="18"/>
    </row>
    <row r="279" spans="46:160" x14ac:dyDescent="0.3">
      <c r="AT279" s="44" t="str">
        <f t="shared" si="147"/>
        <v>6_12S.L8.V</v>
      </c>
      <c r="AU279" s="18" t="s">
        <v>68</v>
      </c>
      <c r="AV279" s="18" t="s">
        <v>1047</v>
      </c>
      <c r="AW279" s="20" t="s">
        <v>987</v>
      </c>
      <c r="AX279" s="227">
        <v>1220115</v>
      </c>
      <c r="AY279" s="228">
        <v>307</v>
      </c>
      <c r="AZ279" s="225" t="e">
        <f t="shared" si="145"/>
        <v>#N/A</v>
      </c>
      <c r="BA279" s="91"/>
      <c r="CK279" s="160" t="str">
        <f t="shared" si="146"/>
        <v>..</v>
      </c>
      <c r="CL279" s="18"/>
      <c r="CM279" s="18"/>
      <c r="CN279" s="18"/>
      <c r="CO279" s="23"/>
      <c r="CP279" s="225"/>
      <c r="CQ279" s="225"/>
      <c r="CR279" s="167"/>
      <c r="CS279" s="168"/>
      <c r="CT279" s="23"/>
      <c r="CU279" s="23"/>
      <c r="CV279" s="167"/>
      <c r="DP279" s="7" t="s">
        <v>953</v>
      </c>
      <c r="DQ279" s="7"/>
      <c r="DR279" s="7"/>
      <c r="DS279" s="235"/>
      <c r="DT279" s="236"/>
      <c r="DU279" s="236"/>
      <c r="DV279" s="236"/>
      <c r="DW279" s="236"/>
      <c r="EI279" s="19"/>
      <c r="EJ279" s="18"/>
      <c r="EK279" s="18"/>
      <c r="EL279" s="18"/>
      <c r="FA279" s="27"/>
      <c r="FB279" s="18"/>
      <c r="FC279" s="20"/>
      <c r="FD279" s="18"/>
    </row>
    <row r="280" spans="46:160" x14ac:dyDescent="0.3">
      <c r="AT280" s="44" t="str">
        <f t="shared" si="147"/>
        <v>6_13S.L8.V</v>
      </c>
      <c r="AU280" s="18" t="s">
        <v>68</v>
      </c>
      <c r="AV280" s="18" t="s">
        <v>1066</v>
      </c>
      <c r="AW280" s="20" t="s">
        <v>987</v>
      </c>
      <c r="AX280" s="227">
        <v>1220115</v>
      </c>
      <c r="AY280" s="228">
        <v>296</v>
      </c>
      <c r="AZ280" s="225" t="e">
        <f t="shared" si="145"/>
        <v>#N/A</v>
      </c>
      <c r="BA280" s="91"/>
      <c r="CK280" s="160" t="str">
        <f t="shared" si="146"/>
        <v>..</v>
      </c>
      <c r="CL280" s="18"/>
      <c r="CM280" s="18"/>
      <c r="CN280" s="18"/>
      <c r="CO280" s="23"/>
      <c r="CP280" s="225"/>
      <c r="CQ280" s="225"/>
      <c r="CR280" s="167"/>
      <c r="CS280" s="168"/>
      <c r="CT280" s="23"/>
      <c r="CU280" s="23"/>
      <c r="CV280" s="167"/>
      <c r="DP280" s="7" t="s">
        <v>953</v>
      </c>
      <c r="DQ280" s="7"/>
      <c r="DR280" s="7"/>
      <c r="DS280" s="235"/>
      <c r="DT280" s="236"/>
      <c r="DU280" s="236"/>
      <c r="DV280" s="236"/>
      <c r="DW280" s="236"/>
      <c r="EI280" s="21"/>
      <c r="EJ280" s="18"/>
      <c r="EK280" s="18"/>
      <c r="EL280" s="18"/>
      <c r="FA280" s="27"/>
      <c r="FB280" s="18"/>
      <c r="FC280" s="20"/>
      <c r="FD280" s="18"/>
    </row>
    <row r="281" spans="46:160" x14ac:dyDescent="0.3">
      <c r="AT281" s="44" t="str">
        <f t="shared" si="147"/>
        <v>6_6T.L8.V</v>
      </c>
      <c r="AU281" s="18" t="s">
        <v>68</v>
      </c>
      <c r="AV281" s="18" t="s">
        <v>1247</v>
      </c>
      <c r="AW281" s="20" t="s">
        <v>987</v>
      </c>
      <c r="AX281" s="227">
        <v>1220115</v>
      </c>
      <c r="AY281" s="228">
        <v>405</v>
      </c>
      <c r="AZ281" s="225" t="e">
        <f t="shared" si="145"/>
        <v>#N/A</v>
      </c>
      <c r="BA281" s="91"/>
      <c r="CK281" s="160" t="str">
        <f t="shared" si="146"/>
        <v>..</v>
      </c>
      <c r="CL281" s="18"/>
      <c r="CM281" s="18"/>
      <c r="CN281" s="18"/>
      <c r="CO281" s="23"/>
      <c r="CP281" s="225"/>
      <c r="CQ281" s="225"/>
      <c r="CR281" s="167"/>
      <c r="CS281" s="168"/>
      <c r="CT281" s="23"/>
      <c r="CU281" s="23"/>
      <c r="CV281" s="167"/>
      <c r="DP281" s="7" t="s">
        <v>953</v>
      </c>
      <c r="DQ281" s="7"/>
      <c r="DR281" s="7"/>
      <c r="DS281" s="235"/>
      <c r="DT281" s="236"/>
      <c r="DU281" s="236"/>
      <c r="DV281" s="236"/>
      <c r="DW281" s="236"/>
      <c r="EI281" s="19"/>
      <c r="EJ281" s="18"/>
      <c r="EK281" s="18"/>
      <c r="EL281" s="18"/>
      <c r="FA281" s="27"/>
      <c r="FB281" s="18"/>
      <c r="FC281" s="20"/>
      <c r="FD281" s="18"/>
    </row>
    <row r="282" spans="46:160" x14ac:dyDescent="0.3">
      <c r="AT282" s="44" t="str">
        <f t="shared" si="147"/>
        <v>6_8T.L8.V</v>
      </c>
      <c r="AU282" s="18" t="s">
        <v>68</v>
      </c>
      <c r="AV282" s="18" t="s">
        <v>1249</v>
      </c>
      <c r="AW282" s="20" t="s">
        <v>987</v>
      </c>
      <c r="AX282" s="227">
        <v>1220115</v>
      </c>
      <c r="AY282" s="228">
        <v>405</v>
      </c>
      <c r="AZ282" s="225" t="e">
        <f t="shared" si="145"/>
        <v>#N/A</v>
      </c>
      <c r="BA282" s="91"/>
      <c r="CK282" s="160" t="str">
        <f t="shared" si="146"/>
        <v>..</v>
      </c>
      <c r="CL282" s="18"/>
      <c r="CM282" s="18"/>
      <c r="CN282" s="18"/>
      <c r="CO282" s="23"/>
      <c r="CP282" s="225"/>
      <c r="CQ282" s="225"/>
      <c r="CR282" s="167"/>
      <c r="CS282" s="168"/>
      <c r="CT282" s="23"/>
      <c r="CU282" s="23"/>
      <c r="CV282" s="167"/>
      <c r="DP282" s="7" t="s">
        <v>953</v>
      </c>
      <c r="DQ282" s="7"/>
      <c r="DR282" s="7"/>
      <c r="DS282" s="235"/>
      <c r="DT282" s="236"/>
      <c r="DU282" s="236"/>
      <c r="DV282" s="236"/>
      <c r="DW282" s="236"/>
      <c r="EI282" s="19"/>
      <c r="EJ282" s="18"/>
      <c r="EK282" s="18"/>
      <c r="EL282" s="20"/>
      <c r="FA282" s="27"/>
      <c r="FB282" s="18"/>
      <c r="FC282" s="20"/>
      <c r="FD282" s="18"/>
    </row>
    <row r="283" spans="46:160" x14ac:dyDescent="0.3">
      <c r="AT283" s="44" t="str">
        <f t="shared" si="147"/>
        <v>6H_14S.L8.V</v>
      </c>
      <c r="AU283" s="18" t="s">
        <v>68</v>
      </c>
      <c r="AV283" s="18" t="s">
        <v>1096</v>
      </c>
      <c r="AW283" s="20" t="s">
        <v>987</v>
      </c>
      <c r="AX283" s="227">
        <v>1220115</v>
      </c>
      <c r="AY283" s="228">
        <v>95</v>
      </c>
      <c r="AZ283" s="225" t="e">
        <f t="shared" si="145"/>
        <v>#N/A</v>
      </c>
      <c r="BA283" s="91"/>
      <c r="CK283" s="160" t="str">
        <f t="shared" si="146"/>
        <v>..</v>
      </c>
      <c r="CL283" s="18"/>
      <c r="CM283" s="18"/>
      <c r="CN283" s="18"/>
      <c r="CO283" s="23"/>
      <c r="CP283" s="225"/>
      <c r="CQ283" s="225"/>
      <c r="CR283" s="167"/>
      <c r="CS283" s="168"/>
      <c r="CT283" s="23"/>
      <c r="CU283" s="23"/>
      <c r="CV283" s="167"/>
      <c r="DP283" s="7" t="s">
        <v>967</v>
      </c>
      <c r="DQ283" s="7"/>
      <c r="DR283" s="7"/>
      <c r="DS283" s="235"/>
      <c r="DT283" s="236"/>
      <c r="DU283" s="236"/>
      <c r="DV283" s="236"/>
      <c r="DW283" s="236"/>
      <c r="EI283" s="21"/>
      <c r="EJ283" s="18"/>
      <c r="EK283" s="18"/>
      <c r="EL283" s="20"/>
      <c r="FA283" s="27"/>
      <c r="FB283" s="18"/>
      <c r="FC283" s="20"/>
      <c r="FD283" s="18"/>
    </row>
    <row r="284" spans="46:160" x14ac:dyDescent="0.3">
      <c r="AT284" s="44" t="str">
        <f t="shared" si="147"/>
        <v>6H_14x8S.L8.V</v>
      </c>
      <c r="AU284" s="18" t="s">
        <v>68</v>
      </c>
      <c r="AV284" s="18" t="s">
        <v>1134</v>
      </c>
      <c r="AW284" s="20" t="s">
        <v>987</v>
      </c>
      <c r="AX284" s="227">
        <v>1220115</v>
      </c>
      <c r="AY284" s="228">
        <v>95</v>
      </c>
      <c r="AZ284" s="225" t="e">
        <f t="shared" si="145"/>
        <v>#N/A</v>
      </c>
      <c r="BA284" s="91"/>
      <c r="CK284" s="160" t="str">
        <f t="shared" si="146"/>
        <v>..</v>
      </c>
      <c r="CL284" s="18"/>
      <c r="CM284" s="18"/>
      <c r="CN284" s="18"/>
      <c r="CO284" s="23"/>
      <c r="CP284" s="225"/>
      <c r="CQ284" s="225"/>
      <c r="CR284" s="167"/>
      <c r="CS284" s="168"/>
      <c r="CT284" s="23"/>
      <c r="CU284" s="23"/>
      <c r="CV284" s="167"/>
      <c r="DP284" s="7" t="s">
        <v>967</v>
      </c>
      <c r="DQ284" s="7"/>
      <c r="DR284" s="7"/>
      <c r="DS284" s="235"/>
      <c r="DT284" s="236"/>
      <c r="DU284" s="236"/>
      <c r="DV284" s="236"/>
      <c r="DW284" s="236"/>
      <c r="EI284" s="19"/>
      <c r="EJ284" s="18"/>
      <c r="EK284" s="18"/>
      <c r="EL284" s="18"/>
      <c r="FA284" s="27"/>
      <c r="FB284" s="18"/>
      <c r="FC284" s="20"/>
      <c r="FD284" s="18"/>
    </row>
    <row r="285" spans="46:160" x14ac:dyDescent="0.3">
      <c r="AT285" s="44" t="str">
        <f t="shared" si="147"/>
        <v>7_10T.L8.V</v>
      </c>
      <c r="AU285" s="18" t="s">
        <v>68</v>
      </c>
      <c r="AV285" s="18" t="s">
        <v>795</v>
      </c>
      <c r="AW285" s="20" t="s">
        <v>987</v>
      </c>
      <c r="AX285" s="227">
        <v>1220115</v>
      </c>
      <c r="AY285" s="228">
        <v>364</v>
      </c>
      <c r="AZ285" s="225" t="e">
        <f t="shared" si="145"/>
        <v>#N/A</v>
      </c>
      <c r="BA285" s="91"/>
      <c r="CK285" s="160" t="str">
        <f t="shared" si="146"/>
        <v>..</v>
      </c>
      <c r="CL285" s="18"/>
      <c r="CM285" s="18"/>
      <c r="CN285" s="18"/>
      <c r="CO285" s="23"/>
      <c r="CP285" s="225"/>
      <c r="CQ285" s="225"/>
      <c r="CR285" s="167"/>
      <c r="CS285" s="168"/>
      <c r="CT285" s="23"/>
      <c r="CU285" s="23"/>
      <c r="CV285" s="167"/>
      <c r="DP285" s="7" t="s">
        <v>967</v>
      </c>
      <c r="DQ285" s="7"/>
      <c r="DR285" s="7"/>
      <c r="DS285" s="235"/>
      <c r="DT285" s="236"/>
      <c r="DU285" s="236"/>
      <c r="DV285" s="236"/>
      <c r="DW285" s="236"/>
      <c r="EI285" s="19"/>
      <c r="EJ285" s="18"/>
      <c r="EK285" s="18"/>
      <c r="EL285" s="18"/>
      <c r="FA285" s="27"/>
      <c r="FB285" s="18"/>
      <c r="FC285" s="20"/>
      <c r="FD285" s="18"/>
    </row>
    <row r="286" spans="46:160" x14ac:dyDescent="0.3">
      <c r="AT286" s="44" t="str">
        <f t="shared" si="147"/>
        <v>7_6T.L8.V</v>
      </c>
      <c r="AU286" s="18" t="s">
        <v>68</v>
      </c>
      <c r="AV286" s="20" t="s">
        <v>764</v>
      </c>
      <c r="AW286" s="20" t="s">
        <v>987</v>
      </c>
      <c r="AX286" s="227">
        <v>1220115</v>
      </c>
      <c r="AY286" s="228">
        <v>405</v>
      </c>
      <c r="AZ286" s="225" t="e">
        <f t="shared" si="145"/>
        <v>#N/A</v>
      </c>
      <c r="BA286" s="91"/>
      <c r="CK286" s="160" t="str">
        <f t="shared" si="146"/>
        <v>..</v>
      </c>
      <c r="CL286" s="18"/>
      <c r="CM286" s="18"/>
      <c r="CN286" s="18"/>
      <c r="CO286" s="23"/>
      <c r="CP286" s="225"/>
      <c r="CQ286" s="225"/>
      <c r="CR286" s="167"/>
      <c r="CS286" s="168"/>
      <c r="CT286" s="23"/>
      <c r="CU286" s="23"/>
      <c r="CV286" s="167"/>
      <c r="DP286" s="7" t="s">
        <v>967</v>
      </c>
      <c r="DQ286" s="7"/>
      <c r="DR286" s="7"/>
      <c r="DS286" s="235"/>
      <c r="DT286" s="236"/>
      <c r="DU286" s="236"/>
      <c r="DV286" s="236"/>
      <c r="DW286" s="236"/>
      <c r="EI286" s="19"/>
      <c r="EJ286" s="18"/>
      <c r="EK286" s="18"/>
      <c r="EL286" s="18"/>
      <c r="FA286" s="27"/>
      <c r="FB286" s="18"/>
      <c r="FC286" s="20"/>
      <c r="FD286" s="18"/>
    </row>
    <row r="287" spans="46:160" x14ac:dyDescent="0.3">
      <c r="AT287" s="44" t="str">
        <f t="shared" si="147"/>
        <v>7_8T.L8.V</v>
      </c>
      <c r="AU287" s="18" t="s">
        <v>68</v>
      </c>
      <c r="AV287" s="18" t="s">
        <v>778</v>
      </c>
      <c r="AW287" s="20" t="s">
        <v>987</v>
      </c>
      <c r="AX287" s="227">
        <v>1220115</v>
      </c>
      <c r="AY287" s="228">
        <v>405</v>
      </c>
      <c r="AZ287" s="225" t="e">
        <f t="shared" si="145"/>
        <v>#N/A</v>
      </c>
      <c r="BA287" s="91"/>
      <c r="CK287" s="160" t="str">
        <f t="shared" si="146"/>
        <v>..</v>
      </c>
      <c r="CL287" s="18"/>
      <c r="CM287" s="18"/>
      <c r="CN287" s="18"/>
      <c r="CO287" s="23"/>
      <c r="CP287" s="225"/>
      <c r="CQ287" s="225"/>
      <c r="CR287" s="167"/>
      <c r="CS287" s="168"/>
      <c r="CT287" s="23"/>
      <c r="CU287" s="23"/>
      <c r="CV287" s="167"/>
      <c r="DP287" s="7" t="s">
        <v>967</v>
      </c>
      <c r="DQ287" s="7"/>
      <c r="DR287" s="7"/>
      <c r="DS287" s="235"/>
      <c r="DT287" s="236"/>
      <c r="DU287" s="236"/>
      <c r="DV287" s="236"/>
      <c r="DW287" s="236"/>
      <c r="EI287" s="21"/>
      <c r="EJ287" s="18"/>
      <c r="EK287" s="18"/>
      <c r="EL287" s="18"/>
      <c r="FA287" s="27"/>
      <c r="FB287" s="18"/>
      <c r="FC287" s="20"/>
      <c r="FD287" s="18"/>
    </row>
    <row r="288" spans="46:160" x14ac:dyDescent="0.3">
      <c r="AT288" s="44" t="str">
        <f t="shared" si="147"/>
        <v>7H_10T.L8.V</v>
      </c>
      <c r="AU288" s="18" t="s">
        <v>68</v>
      </c>
      <c r="AV288" s="18" t="s">
        <v>802</v>
      </c>
      <c r="AW288" s="20" t="s">
        <v>987</v>
      </c>
      <c r="AX288" s="227">
        <v>1220115</v>
      </c>
      <c r="AY288" s="228">
        <v>364</v>
      </c>
      <c r="AZ288" s="225" t="e">
        <f t="shared" ref="AZ288:AZ351" si="148">AY288*INDEX($DB$90:$DB$92,MATCH($CQ$85,Currency,0))/$DB$90</f>
        <v>#N/A</v>
      </c>
      <c r="BA288" s="91"/>
      <c r="CK288" s="160" t="str">
        <f t="shared" si="146"/>
        <v>..</v>
      </c>
      <c r="CL288" s="18"/>
      <c r="CM288" s="18"/>
      <c r="CN288" s="18"/>
      <c r="CO288" s="23"/>
      <c r="CP288" s="225"/>
      <c r="CQ288" s="225"/>
      <c r="CR288" s="167"/>
      <c r="CS288" s="168"/>
      <c r="CT288" s="23"/>
      <c r="CU288" s="23"/>
      <c r="CV288" s="167"/>
      <c r="DP288" s="7" t="s">
        <v>967</v>
      </c>
      <c r="DQ288" s="7"/>
      <c r="DR288" s="7"/>
      <c r="DS288" s="235"/>
      <c r="DT288" s="236"/>
      <c r="DU288" s="236"/>
      <c r="DV288" s="236"/>
      <c r="DW288" s="236"/>
      <c r="EI288" s="21"/>
      <c r="EJ288" s="18"/>
      <c r="EK288" s="18"/>
      <c r="EL288" s="18"/>
      <c r="FA288" s="27"/>
      <c r="FB288" s="18"/>
      <c r="FC288" s="20"/>
      <c r="FD288" s="18"/>
    </row>
    <row r="289" spans="46:160" x14ac:dyDescent="0.3">
      <c r="AT289" s="44" t="str">
        <f t="shared" si="147"/>
        <v>8_10T.L8.V</v>
      </c>
      <c r="AU289" s="18" t="s">
        <v>68</v>
      </c>
      <c r="AV289" s="18" t="s">
        <v>810</v>
      </c>
      <c r="AW289" s="20" t="s">
        <v>987</v>
      </c>
      <c r="AX289" s="227">
        <v>1220115</v>
      </c>
      <c r="AY289" s="228">
        <v>364</v>
      </c>
      <c r="AZ289" s="225" t="e">
        <f t="shared" si="148"/>
        <v>#N/A</v>
      </c>
      <c r="BA289" s="91"/>
      <c r="CK289" s="160" t="str">
        <f t="shared" si="146"/>
        <v>..</v>
      </c>
      <c r="CL289" s="18"/>
      <c r="CM289" s="18"/>
      <c r="CN289" s="18"/>
      <c r="CO289" s="23"/>
      <c r="CP289" s="225"/>
      <c r="CQ289" s="225"/>
      <c r="CR289" s="167"/>
      <c r="CS289" s="168"/>
      <c r="CT289" s="23"/>
      <c r="CU289" s="23"/>
      <c r="CV289" s="167"/>
      <c r="DP289" s="7" t="s">
        <v>967</v>
      </c>
      <c r="DQ289" s="7"/>
      <c r="DR289" s="7"/>
      <c r="DS289" s="235"/>
      <c r="DT289" s="236"/>
      <c r="DU289" s="236"/>
      <c r="DV289" s="236"/>
      <c r="DW289" s="236"/>
      <c r="EI289" s="19"/>
      <c r="EJ289" s="18"/>
      <c r="EK289" s="18"/>
      <c r="EL289" s="18"/>
      <c r="FA289" s="27"/>
      <c r="FB289" s="18"/>
      <c r="FC289" s="20"/>
      <c r="FD289" s="18"/>
    </row>
    <row r="290" spans="46:160" x14ac:dyDescent="0.3">
      <c r="AT290" s="44" t="str">
        <f t="shared" si="147"/>
        <v>8_12T.L8.V</v>
      </c>
      <c r="AU290" s="18" t="s">
        <v>68</v>
      </c>
      <c r="AV290" s="18" t="s">
        <v>826</v>
      </c>
      <c r="AW290" s="20" t="s">
        <v>987</v>
      </c>
      <c r="AX290" s="227">
        <v>1220115</v>
      </c>
      <c r="AY290" s="228">
        <v>352</v>
      </c>
      <c r="AZ290" s="225" t="e">
        <f t="shared" si="148"/>
        <v>#N/A</v>
      </c>
      <c r="BA290" s="91"/>
      <c r="CK290" s="160" t="str">
        <f t="shared" si="146"/>
        <v>..</v>
      </c>
      <c r="CL290" s="18"/>
      <c r="CM290" s="18"/>
      <c r="CN290" s="18"/>
      <c r="CO290" s="23"/>
      <c r="CP290" s="225"/>
      <c r="CQ290" s="225"/>
      <c r="CR290" s="167"/>
      <c r="CS290" s="168"/>
      <c r="CT290" s="23"/>
      <c r="CU290" s="23"/>
      <c r="CV290" s="167"/>
      <c r="DP290" s="7" t="s">
        <v>967</v>
      </c>
      <c r="DQ290" s="7"/>
      <c r="DR290" s="7"/>
      <c r="DS290" s="235"/>
      <c r="DT290" s="236"/>
      <c r="DU290" s="236"/>
      <c r="DV290" s="236"/>
      <c r="DW290" s="236"/>
      <c r="EI290" s="19"/>
      <c r="EJ290" s="18"/>
      <c r="EK290" s="18"/>
      <c r="EL290" s="18"/>
      <c r="FA290" s="27"/>
      <c r="FB290" s="18"/>
      <c r="FC290" s="20"/>
      <c r="FD290" s="18"/>
    </row>
    <row r="291" spans="46:160" x14ac:dyDescent="0.3">
      <c r="AT291" s="44" t="str">
        <f t="shared" si="147"/>
        <v>8_14S.L8.V</v>
      </c>
      <c r="AU291" s="18" t="s">
        <v>68</v>
      </c>
      <c r="AV291" s="18" t="s">
        <v>1103</v>
      </c>
      <c r="AW291" s="20" t="s">
        <v>987</v>
      </c>
      <c r="AX291" s="227">
        <v>1220115</v>
      </c>
      <c r="AY291" s="228">
        <v>80</v>
      </c>
      <c r="AZ291" s="225" t="e">
        <f t="shared" si="148"/>
        <v>#N/A</v>
      </c>
      <c r="BA291" s="91"/>
      <c r="CK291" s="160" t="str">
        <f t="shared" si="146"/>
        <v>..</v>
      </c>
      <c r="CL291" s="18"/>
      <c r="CM291" s="18"/>
      <c r="CN291" s="18"/>
      <c r="CO291" s="23"/>
      <c r="CP291" s="225"/>
      <c r="CQ291" s="225"/>
      <c r="CR291" s="167"/>
      <c r="CS291" s="168"/>
      <c r="CT291" s="23"/>
      <c r="CU291" s="23"/>
      <c r="CV291" s="167"/>
      <c r="DP291" s="7" t="s">
        <v>939</v>
      </c>
      <c r="DQ291" s="7"/>
      <c r="DR291" s="7"/>
      <c r="DS291" s="235"/>
      <c r="DT291" s="236"/>
      <c r="DU291" s="236"/>
      <c r="DV291" s="236"/>
      <c r="DW291" s="236"/>
      <c r="EI291" s="19"/>
      <c r="EJ291" s="18"/>
      <c r="EK291" s="18"/>
      <c r="EL291" s="18"/>
      <c r="FA291" s="27"/>
      <c r="FB291" s="18"/>
      <c r="FC291" s="20"/>
      <c r="FD291" s="18"/>
    </row>
    <row r="292" spans="46:160" x14ac:dyDescent="0.3">
      <c r="AT292" s="44" t="str">
        <f t="shared" si="147"/>
        <v>8_6T.L8.V</v>
      </c>
      <c r="AU292" s="18" t="s">
        <v>68</v>
      </c>
      <c r="AV292" s="18" t="s">
        <v>773</v>
      </c>
      <c r="AW292" s="20" t="s">
        <v>987</v>
      </c>
      <c r="AX292" s="227">
        <v>1220115</v>
      </c>
      <c r="AY292" s="228">
        <v>405</v>
      </c>
      <c r="AZ292" s="225" t="e">
        <f t="shared" si="148"/>
        <v>#N/A</v>
      </c>
      <c r="BA292" s="91"/>
      <c r="CK292" s="160" t="str">
        <f t="shared" si="146"/>
        <v>..</v>
      </c>
      <c r="CL292" s="18"/>
      <c r="CM292" s="18"/>
      <c r="CN292" s="18"/>
      <c r="CO292" s="23"/>
      <c r="CP292" s="225"/>
      <c r="CQ292" s="225"/>
      <c r="CR292" s="167"/>
      <c r="CS292" s="168"/>
      <c r="CT292" s="23"/>
      <c r="CU292" s="23"/>
      <c r="CV292" s="167"/>
      <c r="DP292" s="7" t="s">
        <v>939</v>
      </c>
      <c r="DQ292" s="7"/>
      <c r="DR292" s="7"/>
      <c r="DS292" s="235"/>
      <c r="DT292" s="236"/>
      <c r="DU292" s="236"/>
      <c r="DV292" s="236"/>
      <c r="DW292" s="236"/>
      <c r="EI292" s="19"/>
      <c r="EJ292" s="18"/>
      <c r="EK292" s="18"/>
      <c r="EL292" s="18"/>
      <c r="FA292" s="27"/>
      <c r="FB292" s="18"/>
      <c r="FC292" s="20"/>
      <c r="FD292" s="18"/>
    </row>
    <row r="293" spans="46:160" x14ac:dyDescent="0.3">
      <c r="AT293" s="44" t="str">
        <f t="shared" si="147"/>
        <v>8_8T.L8.V</v>
      </c>
      <c r="AU293" s="18" t="s">
        <v>68</v>
      </c>
      <c r="AV293" s="18" t="s">
        <v>785</v>
      </c>
      <c r="AW293" s="20" t="s">
        <v>987</v>
      </c>
      <c r="AX293" s="227">
        <v>1220115</v>
      </c>
      <c r="AY293" s="228">
        <v>405</v>
      </c>
      <c r="AZ293" s="225" t="e">
        <f t="shared" si="148"/>
        <v>#N/A</v>
      </c>
      <c r="BA293" s="91"/>
      <c r="CK293" s="160" t="str">
        <f t="shared" si="146"/>
        <v>..</v>
      </c>
      <c r="CL293" s="18"/>
      <c r="CM293" s="18"/>
      <c r="CN293" s="18"/>
      <c r="CO293" s="23"/>
      <c r="CP293" s="225"/>
      <c r="CQ293" s="225"/>
      <c r="CR293" s="167"/>
      <c r="CS293" s="168"/>
      <c r="CT293" s="23"/>
      <c r="CU293" s="23"/>
      <c r="CV293" s="167"/>
      <c r="DP293" s="7" t="s">
        <v>939</v>
      </c>
      <c r="DQ293" s="7"/>
      <c r="DR293" s="7"/>
      <c r="DS293" s="235"/>
      <c r="DT293" s="236"/>
      <c r="DU293" s="236"/>
      <c r="DV293" s="236"/>
      <c r="DW293" s="236"/>
      <c r="EI293" s="19"/>
      <c r="EJ293" s="18"/>
      <c r="EK293" s="18"/>
      <c r="EL293" s="20"/>
      <c r="FA293" s="27"/>
      <c r="FB293" s="18"/>
      <c r="FC293" s="20"/>
      <c r="FD293" s="18"/>
    </row>
    <row r="294" spans="46:160" x14ac:dyDescent="0.3">
      <c r="AT294" s="44" t="str">
        <f t="shared" si="147"/>
        <v>9_10T.L8.V</v>
      </c>
      <c r="AU294" s="18" t="s">
        <v>68</v>
      </c>
      <c r="AV294" s="18" t="s">
        <v>818</v>
      </c>
      <c r="AW294" s="20" t="s">
        <v>987</v>
      </c>
      <c r="AX294" s="227">
        <v>1220115</v>
      </c>
      <c r="AY294" s="228">
        <v>364</v>
      </c>
      <c r="AZ294" s="225" t="e">
        <f t="shared" si="148"/>
        <v>#N/A</v>
      </c>
      <c r="BA294" s="91"/>
      <c r="CK294" s="160" t="str">
        <f t="shared" si="146"/>
        <v>..</v>
      </c>
      <c r="CL294" s="18"/>
      <c r="CM294" s="18"/>
      <c r="CN294" s="18"/>
      <c r="CO294" s="23"/>
      <c r="CP294" s="225"/>
      <c r="CQ294" s="225"/>
      <c r="CR294" s="167"/>
      <c r="CS294" s="168"/>
      <c r="CT294" s="23"/>
      <c r="CU294" s="23"/>
      <c r="CV294" s="167"/>
      <c r="DP294" s="7" t="s">
        <v>939</v>
      </c>
      <c r="DQ294" s="7"/>
      <c r="DR294" s="7"/>
      <c r="DS294" s="235"/>
      <c r="DT294" s="236"/>
      <c r="DU294" s="236"/>
      <c r="DV294" s="236"/>
      <c r="DW294" s="236"/>
      <c r="EI294" s="19"/>
      <c r="EJ294" s="18"/>
      <c r="EK294" s="18"/>
      <c r="EL294" s="18"/>
      <c r="FA294" s="27"/>
      <c r="FB294" s="18"/>
      <c r="FC294" s="20"/>
      <c r="FD294" s="18"/>
    </row>
    <row r="295" spans="46:160" x14ac:dyDescent="0.3">
      <c r="AT295" s="44" t="str">
        <f t="shared" si="147"/>
        <v>9_12T.L8.V</v>
      </c>
      <c r="AU295" s="18" t="s">
        <v>68</v>
      </c>
      <c r="AV295" s="18" t="s">
        <v>840</v>
      </c>
      <c r="AW295" s="20" t="s">
        <v>987</v>
      </c>
      <c r="AX295" s="227">
        <v>1220115</v>
      </c>
      <c r="AY295" s="228">
        <v>352</v>
      </c>
      <c r="AZ295" s="225" t="e">
        <f t="shared" si="148"/>
        <v>#N/A</v>
      </c>
      <c r="BA295" s="91"/>
      <c r="CK295" s="160" t="str">
        <f t="shared" si="146"/>
        <v>..</v>
      </c>
      <c r="CL295" s="18"/>
      <c r="CM295" s="18"/>
      <c r="CN295" s="18"/>
      <c r="CO295" s="23"/>
      <c r="CP295" s="225"/>
      <c r="CQ295" s="225"/>
      <c r="CR295" s="167"/>
      <c r="CS295" s="168"/>
      <c r="CT295" s="23"/>
      <c r="CU295" s="23"/>
      <c r="CV295" s="167"/>
      <c r="DP295" s="7" t="s">
        <v>939</v>
      </c>
      <c r="DQ295" s="7"/>
      <c r="DR295" s="7"/>
      <c r="DS295" s="235"/>
      <c r="DT295" s="236"/>
      <c r="DU295" s="236"/>
      <c r="DV295" s="236"/>
      <c r="DW295" s="236"/>
      <c r="EI295" s="19"/>
      <c r="EJ295" s="18"/>
      <c r="EK295" s="18"/>
      <c r="EL295" s="18"/>
      <c r="FA295" s="27"/>
      <c r="FB295" s="18"/>
      <c r="FC295" s="20"/>
      <c r="FD295" s="18"/>
    </row>
    <row r="296" spans="46:160" x14ac:dyDescent="0.3">
      <c r="AT296" s="44" t="str">
        <f t="shared" si="147"/>
        <v>9_13T.L8.V</v>
      </c>
      <c r="AU296" s="18" t="s">
        <v>68</v>
      </c>
      <c r="AV296" s="18" t="s">
        <v>876</v>
      </c>
      <c r="AW296" s="20" t="s">
        <v>987</v>
      </c>
      <c r="AX296" s="227">
        <v>1220115</v>
      </c>
      <c r="AY296" s="228">
        <v>301</v>
      </c>
      <c r="AZ296" s="225" t="e">
        <f t="shared" si="148"/>
        <v>#N/A</v>
      </c>
      <c r="BA296" s="91"/>
      <c r="CK296" s="160" t="str">
        <f t="shared" si="146"/>
        <v>..</v>
      </c>
      <c r="CL296" s="18"/>
      <c r="CM296" s="18"/>
      <c r="CN296" s="18"/>
      <c r="CO296" s="23"/>
      <c r="CP296" s="225"/>
      <c r="CQ296" s="225"/>
      <c r="CR296" s="167"/>
      <c r="CS296" s="168"/>
      <c r="CT296" s="23"/>
      <c r="CU296" s="23"/>
      <c r="CV296" s="167"/>
      <c r="DJ296" s="231"/>
      <c r="DP296" s="7" t="s">
        <v>939</v>
      </c>
      <c r="DQ296" s="7"/>
      <c r="DR296" s="7"/>
      <c r="DS296" s="235"/>
      <c r="DT296" s="236"/>
      <c r="DU296" s="236"/>
      <c r="DV296" s="236"/>
      <c r="DW296" s="236"/>
      <c r="EI296" s="19"/>
      <c r="EJ296" s="18"/>
      <c r="EK296" s="18"/>
      <c r="EL296" s="18"/>
      <c r="FA296" s="27"/>
      <c r="FB296" s="18"/>
      <c r="FC296" s="20"/>
      <c r="FD296" s="18"/>
    </row>
    <row r="297" spans="46:160" x14ac:dyDescent="0.3">
      <c r="AT297" s="44" t="str">
        <f t="shared" si="147"/>
        <v>9_14T.L8.V</v>
      </c>
      <c r="AU297" s="18" t="s">
        <v>68</v>
      </c>
      <c r="AV297" s="18" t="s">
        <v>917</v>
      </c>
      <c r="AW297" s="20" t="s">
        <v>987</v>
      </c>
      <c r="AX297" s="227">
        <v>1220115</v>
      </c>
      <c r="AY297" s="228">
        <v>121</v>
      </c>
      <c r="AZ297" s="225" t="e">
        <f t="shared" si="148"/>
        <v>#N/A</v>
      </c>
      <c r="BA297" s="91"/>
      <c r="CK297" s="160" t="str">
        <f t="shared" si="146"/>
        <v>..</v>
      </c>
      <c r="CL297" s="18"/>
      <c r="CM297" s="18"/>
      <c r="CN297" s="20"/>
      <c r="CO297" s="23"/>
      <c r="CP297" s="225"/>
      <c r="CQ297" s="225"/>
      <c r="CR297" s="167"/>
      <c r="CS297" s="170"/>
      <c r="CT297" s="23"/>
      <c r="CU297" s="23"/>
      <c r="CV297" s="169"/>
      <c r="DJ297" s="231"/>
      <c r="DP297" s="7" t="s">
        <v>939</v>
      </c>
      <c r="DQ297" s="7"/>
      <c r="DR297" s="7"/>
      <c r="DS297" s="235"/>
      <c r="DT297" s="236"/>
      <c r="DU297" s="236"/>
      <c r="DV297" s="236"/>
      <c r="DW297" s="236"/>
      <c r="EI297" s="19"/>
      <c r="EJ297" s="18"/>
      <c r="EK297" s="18"/>
      <c r="EL297" s="18"/>
      <c r="FA297" s="27"/>
      <c r="FB297" s="18"/>
      <c r="FC297" s="20"/>
      <c r="FD297" s="18"/>
    </row>
    <row r="298" spans="46:160" x14ac:dyDescent="0.3">
      <c r="AT298" s="44" t="str">
        <f t="shared" si="147"/>
        <v>10_12T.L8.W</v>
      </c>
      <c r="AU298" s="18" t="s">
        <v>68</v>
      </c>
      <c r="AV298" s="18" t="s">
        <v>850</v>
      </c>
      <c r="AW298" s="20" t="s">
        <v>113</v>
      </c>
      <c r="AX298" s="227">
        <v>1220115</v>
      </c>
      <c r="AY298" s="228">
        <v>0</v>
      </c>
      <c r="AZ298" s="225" t="e">
        <f t="shared" si="148"/>
        <v>#N/A</v>
      </c>
      <c r="BA298" s="91"/>
      <c r="CK298" s="160" t="str">
        <f t="shared" si="146"/>
        <v>..</v>
      </c>
      <c r="CL298" s="18"/>
      <c r="CM298" s="18"/>
      <c r="CN298" s="18"/>
      <c r="CO298" s="23"/>
      <c r="CP298" s="225"/>
      <c r="CQ298" s="225"/>
      <c r="CR298" s="167"/>
      <c r="CS298" s="170"/>
      <c r="CT298" s="23"/>
      <c r="CU298" s="23"/>
      <c r="CV298" s="169"/>
      <c r="DJ298" s="231"/>
      <c r="DP298" s="7" t="s">
        <v>939</v>
      </c>
      <c r="DQ298" s="7"/>
      <c r="DR298" s="7"/>
      <c r="DS298" s="235"/>
      <c r="DT298" s="236"/>
      <c r="DU298" s="236"/>
      <c r="DV298" s="236"/>
      <c r="DW298" s="236"/>
      <c r="EI298" s="21"/>
      <c r="EJ298" s="18"/>
      <c r="EK298" s="18"/>
      <c r="EL298" s="18"/>
      <c r="FA298" s="27"/>
      <c r="FB298" s="18"/>
      <c r="FC298" s="20"/>
      <c r="FD298" s="18"/>
    </row>
    <row r="299" spans="46:160" x14ac:dyDescent="0.3">
      <c r="AT299" s="44" t="str">
        <f t="shared" si="147"/>
        <v>10_13T.L8.W</v>
      </c>
      <c r="AU299" s="18" t="s">
        <v>68</v>
      </c>
      <c r="AV299" s="18" t="s">
        <v>888</v>
      </c>
      <c r="AW299" s="20" t="s">
        <v>113</v>
      </c>
      <c r="AX299" s="227">
        <v>1220115</v>
      </c>
      <c r="AY299" s="228">
        <v>0</v>
      </c>
      <c r="AZ299" s="225" t="e">
        <f t="shared" si="148"/>
        <v>#N/A</v>
      </c>
      <c r="BA299" s="91"/>
      <c r="CK299" s="160" t="str">
        <f t="shared" si="146"/>
        <v>..</v>
      </c>
      <c r="CL299" s="18"/>
      <c r="CM299" s="18"/>
      <c r="CN299" s="18"/>
      <c r="CO299" s="23"/>
      <c r="CP299" s="225"/>
      <c r="CQ299" s="225"/>
      <c r="CR299" s="169"/>
      <c r="CS299" s="170"/>
      <c r="CT299" s="23"/>
      <c r="CU299" s="23"/>
      <c r="CV299" s="169"/>
      <c r="DJ299" s="231"/>
      <c r="DP299" s="7" t="s">
        <v>927</v>
      </c>
      <c r="DQ299" s="7"/>
      <c r="DR299" s="7"/>
      <c r="DS299" s="235"/>
      <c r="DT299" s="236"/>
      <c r="DU299" s="236"/>
      <c r="DV299" s="236"/>
      <c r="DW299" s="236"/>
      <c r="EI299" s="19"/>
      <c r="EJ299" s="18"/>
      <c r="EK299" s="18"/>
      <c r="EL299" s="20"/>
      <c r="FA299" s="27"/>
      <c r="FB299" s="18"/>
      <c r="FC299" s="20"/>
      <c r="FD299" s="18"/>
    </row>
    <row r="300" spans="46:160" x14ac:dyDescent="0.3">
      <c r="AT300" s="44" t="str">
        <f t="shared" si="147"/>
        <v>10_14S.L8.W</v>
      </c>
      <c r="AU300" s="18" t="s">
        <v>68</v>
      </c>
      <c r="AV300" s="18" t="s">
        <v>1182</v>
      </c>
      <c r="AW300" s="20" t="s">
        <v>113</v>
      </c>
      <c r="AX300" s="227">
        <v>1220115</v>
      </c>
      <c r="AY300" s="228">
        <v>0</v>
      </c>
      <c r="AZ300" s="225" t="e">
        <f t="shared" si="148"/>
        <v>#N/A</v>
      </c>
      <c r="BA300" s="91"/>
      <c r="CK300" s="160" t="str">
        <f t="shared" si="146"/>
        <v>..</v>
      </c>
      <c r="CL300" s="18"/>
      <c r="CM300" s="18"/>
      <c r="CN300" s="18"/>
      <c r="CO300" s="23"/>
      <c r="CP300" s="225"/>
      <c r="CQ300" s="225"/>
      <c r="CR300" s="169"/>
      <c r="CS300" s="170"/>
      <c r="CT300" s="23"/>
      <c r="CU300" s="23"/>
      <c r="CV300" s="169"/>
      <c r="DJ300" s="231"/>
      <c r="DP300" s="7" t="s">
        <v>927</v>
      </c>
      <c r="DQ300" s="7"/>
      <c r="DR300" s="7"/>
      <c r="DS300" s="235"/>
      <c r="DT300" s="236"/>
      <c r="DU300" s="236"/>
      <c r="DV300" s="236"/>
      <c r="DW300" s="236"/>
      <c r="EI300" s="19"/>
      <c r="EJ300" s="18"/>
      <c r="EK300" s="18"/>
      <c r="EL300" s="20"/>
      <c r="FA300" s="27"/>
      <c r="FB300" s="18"/>
      <c r="FC300" s="20"/>
      <c r="FD300" s="18"/>
    </row>
    <row r="301" spans="46:160" x14ac:dyDescent="0.3">
      <c r="AT301" s="44" t="str">
        <f t="shared" si="147"/>
        <v>10_14T.L8.W</v>
      </c>
      <c r="AU301" s="18" t="s">
        <v>68</v>
      </c>
      <c r="AV301" s="18" t="s">
        <v>930</v>
      </c>
      <c r="AW301" s="20" t="s">
        <v>113</v>
      </c>
      <c r="AX301" s="227">
        <v>1220115</v>
      </c>
      <c r="AY301" s="228">
        <v>0</v>
      </c>
      <c r="AZ301" s="225" t="e">
        <f t="shared" si="148"/>
        <v>#N/A</v>
      </c>
      <c r="BA301" s="91"/>
      <c r="CK301" s="160" t="str">
        <f t="shared" si="146"/>
        <v>..</v>
      </c>
      <c r="CL301" s="18"/>
      <c r="CM301" s="18"/>
      <c r="CN301" s="18"/>
      <c r="CO301" s="23"/>
      <c r="CP301" s="225"/>
      <c r="CQ301" s="225"/>
      <c r="CR301" s="169"/>
      <c r="CS301" s="170"/>
      <c r="CT301" s="23"/>
      <c r="CU301" s="23"/>
      <c r="CV301" s="169"/>
      <c r="DJ301" s="231"/>
      <c r="DP301" s="7" t="s">
        <v>927</v>
      </c>
      <c r="DQ301" s="7"/>
      <c r="DR301" s="7"/>
      <c r="DS301" s="235"/>
      <c r="DT301" s="236"/>
      <c r="DU301" s="236"/>
      <c r="DV301" s="236"/>
      <c r="DW301" s="236"/>
      <c r="EI301" s="19"/>
      <c r="EJ301" s="18"/>
      <c r="EK301" s="18"/>
      <c r="EL301" s="18"/>
      <c r="FA301" s="27"/>
      <c r="FB301" s="18"/>
      <c r="FC301" s="20"/>
      <c r="FD301" s="18"/>
    </row>
    <row r="302" spans="46:160" x14ac:dyDescent="0.3">
      <c r="AT302" s="44" t="str">
        <f t="shared" si="147"/>
        <v>11_12T.L8.W</v>
      </c>
      <c r="AU302" s="18" t="s">
        <v>68</v>
      </c>
      <c r="AV302" s="18" t="s">
        <v>863</v>
      </c>
      <c r="AW302" s="20" t="s">
        <v>113</v>
      </c>
      <c r="AX302" s="227">
        <v>1220115</v>
      </c>
      <c r="AY302" s="228">
        <v>0</v>
      </c>
      <c r="AZ302" s="225" t="e">
        <f t="shared" si="148"/>
        <v>#N/A</v>
      </c>
      <c r="BA302" s="91"/>
      <c r="CK302" s="160" t="str">
        <f t="shared" si="146"/>
        <v>..</v>
      </c>
      <c r="CL302" s="18"/>
      <c r="CM302" s="18"/>
      <c r="CN302" s="18"/>
      <c r="CO302" s="23"/>
      <c r="CP302" s="225"/>
      <c r="CQ302" s="225"/>
      <c r="CR302" s="169"/>
      <c r="CS302" s="170"/>
      <c r="CT302" s="23"/>
      <c r="CU302" s="23"/>
      <c r="CV302" s="169"/>
      <c r="DJ302" s="231"/>
      <c r="DP302" s="7" t="s">
        <v>927</v>
      </c>
      <c r="DQ302" s="7"/>
      <c r="DR302" s="7"/>
      <c r="DS302" s="235"/>
      <c r="DT302" s="236"/>
      <c r="DU302" s="236"/>
      <c r="DV302" s="236"/>
      <c r="DW302" s="236"/>
      <c r="EI302" s="19"/>
      <c r="EJ302" s="18"/>
      <c r="EK302" s="18"/>
      <c r="EL302" s="20"/>
      <c r="FA302" s="27"/>
      <c r="FB302" s="18"/>
      <c r="FC302" s="20"/>
      <c r="FD302" s="18"/>
    </row>
    <row r="303" spans="46:160" x14ac:dyDescent="0.3">
      <c r="AT303" s="44" t="str">
        <f t="shared" si="147"/>
        <v>11_13T.L8.W</v>
      </c>
      <c r="AU303" s="18" t="s">
        <v>68</v>
      </c>
      <c r="AV303" s="18" t="s">
        <v>898</v>
      </c>
      <c r="AW303" s="20" t="s">
        <v>113</v>
      </c>
      <c r="AX303" s="227">
        <v>1220115</v>
      </c>
      <c r="AY303" s="228">
        <v>0</v>
      </c>
      <c r="AZ303" s="225" t="e">
        <f t="shared" si="148"/>
        <v>#N/A</v>
      </c>
      <c r="BA303" s="91"/>
      <c r="CK303" s="160" t="str">
        <f t="shared" si="146"/>
        <v>..</v>
      </c>
      <c r="CL303" s="18"/>
      <c r="CM303" s="18"/>
      <c r="CN303" s="18"/>
      <c r="CO303" s="23"/>
      <c r="CP303" s="225"/>
      <c r="CQ303" s="225"/>
      <c r="CR303" s="169"/>
      <c r="CS303" s="170"/>
      <c r="CT303" s="23"/>
      <c r="CU303" s="23"/>
      <c r="CV303" s="169"/>
      <c r="DJ303" s="231"/>
      <c r="DP303" s="7" t="s">
        <v>927</v>
      </c>
      <c r="DQ303" s="7"/>
      <c r="DR303" s="7"/>
      <c r="DS303" s="235"/>
      <c r="DT303" s="236"/>
      <c r="DU303" s="236"/>
      <c r="DV303" s="236"/>
      <c r="DW303" s="236"/>
      <c r="EI303" s="19"/>
      <c r="EJ303" s="18"/>
      <c r="EK303" s="18"/>
      <c r="EL303" s="20"/>
      <c r="FA303" s="27"/>
      <c r="FB303" s="18"/>
      <c r="FC303" s="20"/>
      <c r="FD303" s="18"/>
    </row>
    <row r="304" spans="46:160" x14ac:dyDescent="0.3">
      <c r="AT304" s="44" t="str">
        <f t="shared" si="147"/>
        <v>11_14T.L8.W</v>
      </c>
      <c r="AU304" s="18" t="s">
        <v>68</v>
      </c>
      <c r="AV304" s="18" t="s">
        <v>943</v>
      </c>
      <c r="AW304" s="20" t="s">
        <v>113</v>
      </c>
      <c r="AX304" s="227">
        <v>1220115</v>
      </c>
      <c r="AY304" s="228">
        <v>0</v>
      </c>
      <c r="AZ304" s="225" t="e">
        <f t="shared" si="148"/>
        <v>#N/A</v>
      </c>
      <c r="BA304" s="91"/>
      <c r="CK304" s="160" t="str">
        <f t="shared" si="146"/>
        <v>..</v>
      </c>
      <c r="CL304" s="18"/>
      <c r="CM304" s="18"/>
      <c r="CN304" s="18"/>
      <c r="CO304" s="23"/>
      <c r="CP304" s="225"/>
      <c r="CQ304" s="225"/>
      <c r="CR304" s="169"/>
      <c r="CS304" s="170"/>
      <c r="CT304" s="23"/>
      <c r="CU304" s="23"/>
      <c r="CV304" s="169"/>
      <c r="DJ304" s="231"/>
      <c r="DP304" s="7" t="s">
        <v>927</v>
      </c>
      <c r="DQ304" s="7"/>
      <c r="DR304" s="7"/>
      <c r="DS304" s="235"/>
      <c r="DT304" s="236"/>
      <c r="DU304" s="236"/>
      <c r="DV304" s="236"/>
      <c r="DW304" s="236"/>
      <c r="EI304" s="21"/>
      <c r="EJ304" s="18"/>
      <c r="EK304" s="18"/>
      <c r="EL304" s="20"/>
      <c r="FA304" s="27"/>
      <c r="FB304" s="18"/>
      <c r="FC304" s="20"/>
      <c r="FD304" s="18"/>
    </row>
    <row r="305" spans="46:160" x14ac:dyDescent="0.3">
      <c r="AT305" s="44" t="str">
        <f t="shared" si="147"/>
        <v>12_13T.L8.W</v>
      </c>
      <c r="AU305" s="18" t="s">
        <v>68</v>
      </c>
      <c r="AV305" s="18" t="s">
        <v>907</v>
      </c>
      <c r="AW305" s="20" t="s">
        <v>113</v>
      </c>
      <c r="AX305" s="227">
        <v>1220115</v>
      </c>
      <c r="AY305" s="228">
        <v>0</v>
      </c>
      <c r="AZ305" s="225" t="e">
        <f t="shared" si="148"/>
        <v>#N/A</v>
      </c>
      <c r="BA305" s="91"/>
      <c r="CK305" s="160" t="str">
        <f t="shared" si="146"/>
        <v>..</v>
      </c>
      <c r="CL305" s="18"/>
      <c r="CM305" s="18"/>
      <c r="CN305" s="18"/>
      <c r="CO305" s="23"/>
      <c r="CP305" s="225"/>
      <c r="CQ305" s="225"/>
      <c r="CR305" s="169"/>
      <c r="CS305" s="170"/>
      <c r="CT305" s="23"/>
      <c r="CU305" s="23"/>
      <c r="CV305" s="169"/>
      <c r="DJ305" s="231"/>
      <c r="DP305" s="7" t="s">
        <v>927</v>
      </c>
      <c r="DQ305" s="7"/>
      <c r="DR305" s="7"/>
      <c r="DS305" s="235"/>
      <c r="DT305" s="236"/>
      <c r="DU305" s="236"/>
      <c r="DV305" s="236"/>
      <c r="DW305" s="236"/>
      <c r="EI305" s="21"/>
      <c r="EJ305" s="18"/>
      <c r="EK305" s="18"/>
      <c r="EL305" s="20"/>
      <c r="FA305" s="27"/>
      <c r="FB305" s="18"/>
      <c r="FC305" s="20"/>
      <c r="FD305" s="18"/>
    </row>
    <row r="306" spans="46:160" x14ac:dyDescent="0.3">
      <c r="AT306" s="44" t="str">
        <f t="shared" si="147"/>
        <v>12_14F.L8.W</v>
      </c>
      <c r="AU306" s="18" t="s">
        <v>68</v>
      </c>
      <c r="AV306" s="18" t="s">
        <v>603</v>
      </c>
      <c r="AW306" s="20" t="s">
        <v>113</v>
      </c>
      <c r="AX306" s="227">
        <v>1220115</v>
      </c>
      <c r="AY306" s="228">
        <v>0</v>
      </c>
      <c r="AZ306" s="225" t="e">
        <f t="shared" si="148"/>
        <v>#N/A</v>
      </c>
      <c r="BA306" s="91"/>
      <c r="CK306" s="160" t="str">
        <f t="shared" si="146"/>
        <v>..</v>
      </c>
      <c r="CL306" s="18"/>
      <c r="CM306" s="18"/>
      <c r="CN306" s="18"/>
      <c r="CO306" s="23"/>
      <c r="CP306" s="225"/>
      <c r="CQ306" s="225"/>
      <c r="CR306" s="169"/>
      <c r="CS306" s="170"/>
      <c r="CT306" s="23"/>
      <c r="CU306" s="23"/>
      <c r="CV306" s="169"/>
      <c r="DJ306" s="231"/>
      <c r="DP306" s="7" t="s">
        <v>927</v>
      </c>
      <c r="DQ306" s="7"/>
      <c r="DR306" s="7"/>
      <c r="DS306" s="235"/>
      <c r="DT306" s="236"/>
      <c r="DU306" s="236"/>
      <c r="DV306" s="236"/>
      <c r="DW306" s="236"/>
      <c r="EI306" s="19"/>
      <c r="EJ306" s="18"/>
      <c r="EK306" s="18"/>
      <c r="EL306" s="20"/>
      <c r="FA306" s="27"/>
      <c r="FB306" s="18"/>
      <c r="FC306" s="20"/>
      <c r="FD306" s="18"/>
    </row>
    <row r="307" spans="46:160" x14ac:dyDescent="0.3">
      <c r="AT307" s="44" t="str">
        <f t="shared" si="147"/>
        <v>12_14T.L8.W</v>
      </c>
      <c r="AU307" s="18" t="s">
        <v>68</v>
      </c>
      <c r="AV307" s="18" t="s">
        <v>957</v>
      </c>
      <c r="AW307" s="20" t="s">
        <v>113</v>
      </c>
      <c r="AX307" s="227">
        <v>1220115</v>
      </c>
      <c r="AY307" s="228">
        <v>0</v>
      </c>
      <c r="AZ307" s="225" t="e">
        <f t="shared" si="148"/>
        <v>#N/A</v>
      </c>
      <c r="BA307" s="91"/>
      <c r="CK307" s="160" t="str">
        <f t="shared" si="146"/>
        <v>..</v>
      </c>
      <c r="CL307" s="18"/>
      <c r="CM307" s="18"/>
      <c r="CN307" s="18"/>
      <c r="CO307" s="23"/>
      <c r="CP307" s="225"/>
      <c r="CQ307" s="225"/>
      <c r="CR307" s="169"/>
      <c r="CS307" s="170"/>
      <c r="CT307" s="23"/>
      <c r="CU307" s="23"/>
      <c r="CV307" s="169"/>
      <c r="DJ307" s="231"/>
      <c r="DP307" s="7" t="s">
        <v>954</v>
      </c>
      <c r="DQ307" s="7"/>
      <c r="DR307" s="7"/>
      <c r="DS307" s="235"/>
      <c r="DT307" s="236"/>
      <c r="DU307" s="236"/>
      <c r="DV307" s="236"/>
      <c r="DW307" s="236"/>
      <c r="EI307" s="21"/>
      <c r="EJ307" s="18"/>
      <c r="EK307" s="18"/>
      <c r="EL307" s="20"/>
      <c r="FA307" s="27"/>
      <c r="FB307" s="18"/>
      <c r="FC307" s="20"/>
      <c r="FD307" s="18"/>
    </row>
    <row r="308" spans="46:160" x14ac:dyDescent="0.3">
      <c r="AT308" s="44" t="str">
        <f t="shared" si="147"/>
        <v>12_15T.L8.W</v>
      </c>
      <c r="AU308" s="18" t="s">
        <v>68</v>
      </c>
      <c r="AV308" s="18" t="s">
        <v>988</v>
      </c>
      <c r="AW308" s="20" t="s">
        <v>113</v>
      </c>
      <c r="AX308" s="227">
        <v>1220115</v>
      </c>
      <c r="AY308" s="228">
        <v>0</v>
      </c>
      <c r="AZ308" s="225" t="e">
        <f t="shared" si="148"/>
        <v>#N/A</v>
      </c>
      <c r="BA308" s="91"/>
      <c r="CK308" s="160" t="str">
        <f t="shared" si="146"/>
        <v>..</v>
      </c>
      <c r="CL308" s="18"/>
      <c r="CM308" s="18"/>
      <c r="CN308" s="18"/>
      <c r="CO308" s="23"/>
      <c r="CP308" s="225"/>
      <c r="CQ308" s="225"/>
      <c r="CR308" s="169"/>
      <c r="CS308" s="170"/>
      <c r="CT308" s="23"/>
      <c r="CU308" s="23"/>
      <c r="CV308" s="169"/>
      <c r="DJ308" s="231"/>
      <c r="DP308" s="7" t="s">
        <v>954</v>
      </c>
      <c r="DQ308" s="7"/>
      <c r="DR308" s="7"/>
      <c r="DS308" s="235"/>
      <c r="DT308" s="236"/>
      <c r="DU308" s="236"/>
      <c r="DV308" s="236"/>
      <c r="DW308" s="236"/>
      <c r="EI308" s="21"/>
      <c r="EJ308" s="18"/>
      <c r="EK308" s="18"/>
      <c r="EL308" s="18"/>
      <c r="FA308" s="27"/>
      <c r="FB308" s="18"/>
      <c r="FC308" s="20"/>
      <c r="FD308" s="18"/>
    </row>
    <row r="309" spans="46:160" x14ac:dyDescent="0.3">
      <c r="AT309" s="44" t="str">
        <f t="shared" si="147"/>
        <v>12_18B.L8.W</v>
      </c>
      <c r="AU309" s="18" t="s">
        <v>68</v>
      </c>
      <c r="AV309" s="18" t="s">
        <v>133</v>
      </c>
      <c r="AW309" s="20" t="s">
        <v>113</v>
      </c>
      <c r="AX309" s="227">
        <v>1220115</v>
      </c>
      <c r="AY309" s="228">
        <v>0</v>
      </c>
      <c r="AZ309" s="225" t="e">
        <f t="shared" si="148"/>
        <v>#N/A</v>
      </c>
      <c r="BA309" s="91"/>
      <c r="CK309" s="160" t="str">
        <f t="shared" si="146"/>
        <v>..</v>
      </c>
      <c r="CL309" s="18"/>
      <c r="CM309" s="18"/>
      <c r="CN309" s="18"/>
      <c r="CO309" s="23"/>
      <c r="CP309" s="225"/>
      <c r="CQ309" s="225"/>
      <c r="CR309" s="169"/>
      <c r="CS309" s="170"/>
      <c r="CT309" s="23"/>
      <c r="CU309" s="23"/>
      <c r="CV309" s="169"/>
      <c r="DJ309" s="231"/>
      <c r="DP309" s="7" t="s">
        <v>954</v>
      </c>
      <c r="DQ309" s="7"/>
      <c r="DR309" s="7"/>
      <c r="DS309" s="235"/>
      <c r="DT309" s="236"/>
      <c r="DU309" s="236"/>
      <c r="DV309" s="236"/>
      <c r="DW309" s="236"/>
      <c r="EI309" s="21"/>
      <c r="EJ309" s="18"/>
      <c r="EK309" s="18"/>
      <c r="EL309" s="20"/>
      <c r="FA309" s="27"/>
      <c r="FB309" s="18"/>
      <c r="FC309" s="20"/>
      <c r="FD309" s="18"/>
    </row>
    <row r="310" spans="46:160" x14ac:dyDescent="0.3">
      <c r="AT310" s="44" t="str">
        <f t="shared" si="147"/>
        <v>12_20B.L8.W</v>
      </c>
      <c r="AU310" s="18" t="s">
        <v>68</v>
      </c>
      <c r="AV310" s="18" t="s">
        <v>219</v>
      </c>
      <c r="AW310" s="20" t="s">
        <v>113</v>
      </c>
      <c r="AX310" s="227">
        <v>1220115</v>
      </c>
      <c r="AY310" s="228">
        <v>0</v>
      </c>
      <c r="AZ310" s="225" t="e">
        <f t="shared" si="148"/>
        <v>#N/A</v>
      </c>
      <c r="BA310" s="91"/>
      <c r="CK310" s="160" t="str">
        <f t="shared" si="146"/>
        <v>..</v>
      </c>
      <c r="CL310" s="18"/>
      <c r="CM310" s="18"/>
      <c r="CN310" s="18"/>
      <c r="CO310" s="23"/>
      <c r="CP310" s="225"/>
      <c r="CQ310" s="225"/>
      <c r="CR310" s="169"/>
      <c r="CS310" s="170"/>
      <c r="CT310" s="23"/>
      <c r="CU310" s="23"/>
      <c r="CV310" s="169"/>
      <c r="DJ310" s="231"/>
      <c r="DP310" s="7" t="s">
        <v>954</v>
      </c>
      <c r="DQ310" s="7"/>
      <c r="DR310" s="7"/>
      <c r="DS310" s="235"/>
      <c r="DT310" s="236"/>
      <c r="DU310" s="236"/>
      <c r="DV310" s="236"/>
      <c r="DW310" s="236"/>
      <c r="EI310" s="21"/>
      <c r="EJ310" s="18"/>
      <c r="EK310" s="18"/>
      <c r="EL310" s="20"/>
      <c r="FA310" s="27"/>
      <c r="FB310" s="18"/>
      <c r="FC310" s="20"/>
      <c r="FD310" s="18"/>
    </row>
    <row r="311" spans="46:160" x14ac:dyDescent="0.3">
      <c r="AT311" s="44" t="str">
        <f t="shared" si="147"/>
        <v>12_22B.L8.W</v>
      </c>
      <c r="AU311" s="18" t="s">
        <v>68</v>
      </c>
      <c r="AV311" s="18" t="s">
        <v>336</v>
      </c>
      <c r="AW311" s="20" t="s">
        <v>113</v>
      </c>
      <c r="AX311" s="227">
        <v>1220115</v>
      </c>
      <c r="AY311" s="228">
        <v>0</v>
      </c>
      <c r="AZ311" s="225" t="e">
        <f t="shared" si="148"/>
        <v>#N/A</v>
      </c>
      <c r="BA311" s="91"/>
      <c r="CK311" s="160" t="str">
        <f t="shared" si="146"/>
        <v>..</v>
      </c>
      <c r="CL311" s="18"/>
      <c r="CM311" s="18"/>
      <c r="CN311" s="18"/>
      <c r="CO311" s="23"/>
      <c r="CP311" s="225"/>
      <c r="CQ311" s="225"/>
      <c r="CR311" s="169"/>
      <c r="CS311" s="170"/>
      <c r="CT311" s="23"/>
      <c r="CU311" s="23"/>
      <c r="CV311" s="169"/>
      <c r="DJ311" s="231"/>
      <c r="DP311" s="7" t="s">
        <v>954</v>
      </c>
      <c r="DQ311" s="7"/>
      <c r="DR311" s="7"/>
      <c r="DS311" s="235"/>
      <c r="DT311" s="236"/>
      <c r="DU311" s="236"/>
      <c r="DV311" s="236"/>
      <c r="DW311" s="236"/>
      <c r="EI311" s="21"/>
      <c r="EJ311" s="18"/>
      <c r="EK311" s="18"/>
      <c r="EL311" s="20"/>
      <c r="FA311" s="27"/>
      <c r="FB311" s="18"/>
      <c r="FC311" s="20"/>
      <c r="FD311" s="18"/>
    </row>
    <row r="312" spans="46:160" x14ac:dyDescent="0.3">
      <c r="AT312" s="44" t="str">
        <f t="shared" si="147"/>
        <v>12_24B.L8.W</v>
      </c>
      <c r="AU312" s="18" t="s">
        <v>68</v>
      </c>
      <c r="AV312" s="18" t="s">
        <v>424</v>
      </c>
      <c r="AW312" s="20" t="s">
        <v>113</v>
      </c>
      <c r="AX312" s="227">
        <v>1220115</v>
      </c>
      <c r="AY312" s="228">
        <v>0</v>
      </c>
      <c r="AZ312" s="225" t="e">
        <f t="shared" si="148"/>
        <v>#N/A</v>
      </c>
      <c r="BA312" s="91"/>
      <c r="CK312" s="160" t="str">
        <f t="shared" si="146"/>
        <v>..</v>
      </c>
      <c r="CL312" s="18"/>
      <c r="CM312" s="18"/>
      <c r="CN312" s="18"/>
      <c r="CO312" s="23"/>
      <c r="CP312" s="225"/>
      <c r="CQ312" s="225"/>
      <c r="CR312" s="169"/>
      <c r="CS312" s="170"/>
      <c r="CT312" s="23"/>
      <c r="CU312" s="23"/>
      <c r="CV312" s="169"/>
      <c r="DJ312" s="231"/>
      <c r="DP312" s="7" t="s">
        <v>954</v>
      </c>
      <c r="DQ312" s="7"/>
      <c r="DR312" s="7"/>
      <c r="DS312" s="235"/>
      <c r="DT312" s="236"/>
      <c r="DU312" s="236"/>
      <c r="DV312" s="236"/>
      <c r="DW312" s="236"/>
      <c r="EI312" s="21"/>
      <c r="EJ312" s="18"/>
      <c r="EK312" s="18"/>
      <c r="EL312" s="18"/>
      <c r="FA312" s="27"/>
      <c r="FB312" s="18"/>
      <c r="FC312" s="20"/>
      <c r="FD312" s="18"/>
    </row>
    <row r="313" spans="46:160" x14ac:dyDescent="0.3">
      <c r="AT313" s="44" t="str">
        <f t="shared" si="147"/>
        <v>12_26B.L8.W</v>
      </c>
      <c r="AU313" s="18" t="s">
        <v>68</v>
      </c>
      <c r="AV313" s="18" t="s">
        <v>510</v>
      </c>
      <c r="AW313" s="20" t="s">
        <v>113</v>
      </c>
      <c r="AX313" s="227">
        <v>1220115</v>
      </c>
      <c r="AY313" s="228">
        <v>0</v>
      </c>
      <c r="AZ313" s="225" t="e">
        <f t="shared" si="148"/>
        <v>#N/A</v>
      </c>
      <c r="BA313" s="91"/>
      <c r="CK313" s="160" t="str">
        <f t="shared" si="146"/>
        <v>..</v>
      </c>
      <c r="CL313" s="18"/>
      <c r="CM313" s="18"/>
      <c r="CN313" s="18"/>
      <c r="CO313" s="23"/>
      <c r="CP313" s="225"/>
      <c r="CQ313" s="225"/>
      <c r="CR313" s="169"/>
      <c r="CS313" s="170"/>
      <c r="CT313" s="23"/>
      <c r="CU313" s="23"/>
      <c r="CV313" s="169"/>
      <c r="DJ313" s="231"/>
      <c r="DP313" s="7" t="s">
        <v>954</v>
      </c>
      <c r="DQ313" s="7"/>
      <c r="DR313" s="7"/>
      <c r="DS313" s="235"/>
      <c r="DT313" s="236"/>
      <c r="DU313" s="236"/>
      <c r="DV313" s="236"/>
      <c r="DW313" s="236"/>
      <c r="EI313" s="19"/>
      <c r="EJ313" s="18"/>
      <c r="EK313" s="18"/>
      <c r="EL313" s="18"/>
      <c r="FA313" s="27"/>
      <c r="FB313" s="18"/>
      <c r="FC313" s="20"/>
      <c r="FD313" s="18"/>
    </row>
    <row r="314" spans="46:160" x14ac:dyDescent="0.3">
      <c r="AT314" s="44" t="str">
        <f t="shared" si="147"/>
        <v>13_14F.L8.W</v>
      </c>
      <c r="AU314" s="18" t="s">
        <v>68</v>
      </c>
      <c r="AV314" s="18" t="s">
        <v>623</v>
      </c>
      <c r="AW314" s="20" t="s">
        <v>113</v>
      </c>
      <c r="AX314" s="227">
        <v>1220115</v>
      </c>
      <c r="AY314" s="228">
        <v>0</v>
      </c>
      <c r="AZ314" s="225" t="e">
        <f t="shared" si="148"/>
        <v>#N/A</v>
      </c>
      <c r="BA314" s="91"/>
      <c r="CK314" s="160" t="str">
        <f t="shared" si="146"/>
        <v>..</v>
      </c>
      <c r="CL314" s="18"/>
      <c r="CM314" s="18"/>
      <c r="CN314" s="18"/>
      <c r="CO314" s="23"/>
      <c r="CP314" s="225"/>
      <c r="CQ314" s="225"/>
      <c r="CR314" s="169"/>
      <c r="CS314" s="170"/>
      <c r="CT314" s="23"/>
      <c r="CU314" s="23"/>
      <c r="CV314" s="169"/>
      <c r="DJ314" s="231"/>
      <c r="DP314" s="7" t="s">
        <v>954</v>
      </c>
      <c r="DQ314" s="7"/>
      <c r="DR314" s="7"/>
      <c r="DS314" s="235"/>
      <c r="DT314" s="236"/>
      <c r="DU314" s="236"/>
      <c r="DV314" s="236"/>
      <c r="DW314" s="236"/>
      <c r="EI314" s="21"/>
      <c r="EJ314" s="18"/>
      <c r="EK314" s="18"/>
      <c r="EL314" s="18"/>
      <c r="FA314" s="27"/>
      <c r="FB314" s="18"/>
      <c r="FC314" s="20"/>
      <c r="FD314" s="18"/>
    </row>
    <row r="315" spans="46:160" x14ac:dyDescent="0.3">
      <c r="AT315" s="44" t="str">
        <f t="shared" si="147"/>
        <v>13_14T.L8.W</v>
      </c>
      <c r="AU315" s="18" t="s">
        <v>68</v>
      </c>
      <c r="AV315" s="18" t="s">
        <v>971</v>
      </c>
      <c r="AW315" s="20" t="s">
        <v>113</v>
      </c>
      <c r="AX315" s="227">
        <v>1220115</v>
      </c>
      <c r="AY315" s="228">
        <v>0</v>
      </c>
      <c r="AZ315" s="225" t="e">
        <f t="shared" si="148"/>
        <v>#N/A</v>
      </c>
      <c r="BA315" s="91"/>
      <c r="CK315" s="160" t="str">
        <f t="shared" si="146"/>
        <v>..</v>
      </c>
      <c r="CL315" s="18"/>
      <c r="CM315" s="18"/>
      <c r="CN315" s="18"/>
      <c r="CO315" s="23"/>
      <c r="CP315" s="225"/>
      <c r="CQ315" s="225"/>
      <c r="CR315" s="169"/>
      <c r="CS315" s="170"/>
      <c r="CT315" s="23"/>
      <c r="CU315" s="23"/>
      <c r="CV315" s="169"/>
      <c r="DJ315" s="231"/>
      <c r="DP315" s="7" t="s">
        <v>968</v>
      </c>
      <c r="DQ315" s="7"/>
      <c r="DR315" s="7"/>
      <c r="DS315" s="235"/>
      <c r="DT315" s="236"/>
      <c r="DU315" s="236"/>
      <c r="DV315" s="236"/>
      <c r="DW315" s="236"/>
      <c r="EI315" s="21"/>
      <c r="EJ315" s="18"/>
      <c r="EK315" s="18"/>
      <c r="EL315" s="18"/>
      <c r="FA315" s="27"/>
      <c r="FB315" s="18"/>
      <c r="FC315" s="20"/>
      <c r="FD315" s="18"/>
    </row>
    <row r="316" spans="46:160" x14ac:dyDescent="0.3">
      <c r="AT316" s="44" t="str">
        <f t="shared" si="147"/>
        <v>13_15F.L8.W</v>
      </c>
      <c r="AU316" s="18" t="s">
        <v>68</v>
      </c>
      <c r="AV316" s="18" t="s">
        <v>653</v>
      </c>
      <c r="AW316" s="20" t="s">
        <v>113</v>
      </c>
      <c r="AX316" s="227">
        <v>1220115</v>
      </c>
      <c r="AY316" s="228">
        <v>0</v>
      </c>
      <c r="AZ316" s="225" t="e">
        <f t="shared" si="148"/>
        <v>#N/A</v>
      </c>
      <c r="BA316" s="91"/>
      <c r="CK316" s="160" t="str">
        <f t="shared" si="146"/>
        <v>..</v>
      </c>
      <c r="CL316" s="18"/>
      <c r="CM316" s="18"/>
      <c r="CN316" s="18"/>
      <c r="CO316" s="23"/>
      <c r="CP316" s="225"/>
      <c r="CQ316" s="225"/>
      <c r="CR316" s="169"/>
      <c r="CS316" s="170"/>
      <c r="CT316" s="23"/>
      <c r="CU316" s="23"/>
      <c r="CV316" s="169"/>
      <c r="DJ316" s="231"/>
      <c r="DP316" s="7" t="s">
        <v>968</v>
      </c>
      <c r="DQ316" s="7"/>
      <c r="DR316" s="7"/>
      <c r="DS316" s="235"/>
      <c r="DT316" s="236"/>
      <c r="DU316" s="236"/>
      <c r="DV316" s="236"/>
      <c r="DW316" s="236"/>
      <c r="EI316" s="21"/>
      <c r="EJ316" s="18"/>
      <c r="EK316" s="18"/>
      <c r="EL316" s="20"/>
      <c r="FA316" s="27"/>
      <c r="FB316" s="18"/>
      <c r="FC316" s="20"/>
      <c r="FD316" s="18"/>
    </row>
    <row r="317" spans="46:160" x14ac:dyDescent="0.3">
      <c r="AT317" s="44" t="str">
        <f t="shared" si="147"/>
        <v>13_15T.L8.W</v>
      </c>
      <c r="AU317" s="18" t="s">
        <v>68</v>
      </c>
      <c r="AV317" s="18" t="s">
        <v>997</v>
      </c>
      <c r="AW317" s="20" t="s">
        <v>113</v>
      </c>
      <c r="AX317" s="227">
        <v>1220115</v>
      </c>
      <c r="AY317" s="228">
        <v>0</v>
      </c>
      <c r="AZ317" s="225" t="e">
        <f t="shared" si="148"/>
        <v>#N/A</v>
      </c>
      <c r="BA317" s="91"/>
      <c r="CK317" s="160" t="str">
        <f t="shared" ref="CK317:CK380" si="149">CONCATENATE(CM317,".",CN317,".",CO317)</f>
        <v>..</v>
      </c>
      <c r="CL317" s="18"/>
      <c r="CM317" s="18"/>
      <c r="CN317" s="18"/>
      <c r="CO317" s="23"/>
      <c r="CP317" s="225"/>
      <c r="CQ317" s="225"/>
      <c r="CR317" s="169"/>
      <c r="CS317" s="170"/>
      <c r="CT317" s="23"/>
      <c r="CU317" s="23"/>
      <c r="CV317" s="169"/>
      <c r="DJ317" s="231"/>
      <c r="DP317" s="7" t="s">
        <v>968</v>
      </c>
      <c r="DQ317" s="7"/>
      <c r="DR317" s="7"/>
      <c r="DS317" s="235"/>
      <c r="DT317" s="236"/>
      <c r="DU317" s="236"/>
      <c r="DV317" s="236"/>
      <c r="DW317" s="236"/>
      <c r="EI317" s="19"/>
      <c r="EJ317" s="18"/>
      <c r="EK317" s="18"/>
      <c r="EL317" s="18"/>
      <c r="FA317" s="27"/>
      <c r="FB317" s="18"/>
      <c r="FC317" s="20"/>
      <c r="FD317" s="18"/>
    </row>
    <row r="318" spans="46:160" x14ac:dyDescent="0.3">
      <c r="AT318" s="44" t="str">
        <f t="shared" si="147"/>
        <v>13_16F.L8.W</v>
      </c>
      <c r="AU318" s="18" t="s">
        <v>68</v>
      </c>
      <c r="AV318" s="18" t="s">
        <v>690</v>
      </c>
      <c r="AW318" s="20" t="s">
        <v>113</v>
      </c>
      <c r="AX318" s="227">
        <v>1220115</v>
      </c>
      <c r="AY318" s="228">
        <v>0</v>
      </c>
      <c r="AZ318" s="225" t="e">
        <f t="shared" si="148"/>
        <v>#N/A</v>
      </c>
      <c r="BA318" s="91"/>
      <c r="CK318" s="160" t="str">
        <f t="shared" si="149"/>
        <v>..</v>
      </c>
      <c r="CL318" s="18"/>
      <c r="CM318" s="18"/>
      <c r="CN318" s="18"/>
      <c r="CO318" s="23"/>
      <c r="CP318" s="225"/>
      <c r="CQ318" s="225"/>
      <c r="CR318" s="169"/>
      <c r="CS318" s="170"/>
      <c r="CT318" s="23"/>
      <c r="CU318" s="23"/>
      <c r="CV318" s="169"/>
      <c r="DJ318" s="231"/>
      <c r="DP318" s="7" t="s">
        <v>968</v>
      </c>
      <c r="DQ318" s="7"/>
      <c r="DR318" s="7"/>
      <c r="DS318" s="235"/>
      <c r="DT318" s="236"/>
      <c r="DU318" s="236"/>
      <c r="DV318" s="236"/>
      <c r="DW318" s="236"/>
      <c r="EI318" s="19"/>
      <c r="EJ318" s="18"/>
      <c r="EK318" s="18"/>
      <c r="EL318" s="18"/>
      <c r="FA318" s="27"/>
      <c r="FB318" s="18"/>
      <c r="FC318" s="20"/>
      <c r="FD318" s="18"/>
    </row>
    <row r="319" spans="46:160" x14ac:dyDescent="0.3">
      <c r="AT319" s="44" t="str">
        <f t="shared" si="147"/>
        <v>14_14F.L8.W</v>
      </c>
      <c r="AU319" s="18" t="s">
        <v>68</v>
      </c>
      <c r="AV319" s="18" t="s">
        <v>638</v>
      </c>
      <c r="AW319" s="20" t="s">
        <v>113</v>
      </c>
      <c r="AX319" s="227">
        <v>1220115</v>
      </c>
      <c r="AY319" s="228">
        <v>0</v>
      </c>
      <c r="AZ319" s="225" t="e">
        <f t="shared" si="148"/>
        <v>#N/A</v>
      </c>
      <c r="BA319" s="91"/>
      <c r="CK319" s="160" t="str">
        <f t="shared" si="149"/>
        <v>..</v>
      </c>
      <c r="CL319" s="18"/>
      <c r="CM319" s="18"/>
      <c r="CN319" s="18"/>
      <c r="CO319" s="23"/>
      <c r="CP319" s="225"/>
      <c r="CQ319" s="225"/>
      <c r="CR319" s="169"/>
      <c r="CS319" s="170"/>
      <c r="CT319" s="23"/>
      <c r="CU319" s="23"/>
      <c r="CV319" s="169"/>
      <c r="DJ319" s="231"/>
      <c r="DP319" s="7" t="s">
        <v>968</v>
      </c>
      <c r="DQ319" s="7"/>
      <c r="DR319" s="7"/>
      <c r="DS319" s="235"/>
      <c r="DT319" s="236"/>
      <c r="DU319" s="236"/>
      <c r="DV319" s="236"/>
      <c r="DW319" s="236"/>
      <c r="EI319" s="19"/>
      <c r="EJ319" s="18"/>
      <c r="EK319" s="18"/>
      <c r="EL319" s="20"/>
      <c r="FA319" s="27"/>
      <c r="FB319" s="18"/>
      <c r="FC319" s="20"/>
      <c r="FD319" s="18"/>
    </row>
    <row r="320" spans="46:160" x14ac:dyDescent="0.3">
      <c r="AT320" s="44" t="str">
        <f t="shared" si="147"/>
        <v>14_14T.L8.W</v>
      </c>
      <c r="AU320" s="18" t="s">
        <v>68</v>
      </c>
      <c r="AV320" s="18" t="s">
        <v>979</v>
      </c>
      <c r="AW320" s="20" t="s">
        <v>113</v>
      </c>
      <c r="AX320" s="227">
        <v>1220115</v>
      </c>
      <c r="AY320" s="228">
        <v>0</v>
      </c>
      <c r="AZ320" s="225" t="e">
        <f t="shared" si="148"/>
        <v>#N/A</v>
      </c>
      <c r="BA320" s="91"/>
      <c r="CK320" s="160" t="str">
        <f t="shared" si="149"/>
        <v>..</v>
      </c>
      <c r="CL320" s="18"/>
      <c r="CM320" s="18"/>
      <c r="CN320" s="18"/>
      <c r="CO320" s="23"/>
      <c r="CP320" s="225"/>
      <c r="CQ320" s="225"/>
      <c r="CR320" s="169"/>
      <c r="CS320" s="170"/>
      <c r="CT320" s="23"/>
      <c r="CU320" s="23"/>
      <c r="CV320" s="169"/>
      <c r="DJ320" s="231"/>
      <c r="DP320" s="7" t="s">
        <v>968</v>
      </c>
      <c r="DQ320" s="7"/>
      <c r="DR320" s="7"/>
      <c r="DS320" s="235"/>
      <c r="DT320" s="236"/>
      <c r="DU320" s="236"/>
      <c r="DV320" s="236"/>
      <c r="DW320" s="236"/>
      <c r="EI320" s="19"/>
      <c r="EJ320" s="18"/>
      <c r="EK320" s="18"/>
      <c r="EL320" s="20"/>
      <c r="FA320" s="27"/>
      <c r="FB320" s="18"/>
      <c r="FC320" s="20"/>
      <c r="FD320" s="18"/>
    </row>
    <row r="321" spans="46:160" x14ac:dyDescent="0.3">
      <c r="AT321" s="44" t="str">
        <f t="shared" si="147"/>
        <v>14_15F.L8.W</v>
      </c>
      <c r="AU321" s="18" t="s">
        <v>68</v>
      </c>
      <c r="AV321" s="18" t="s">
        <v>671</v>
      </c>
      <c r="AW321" s="20" t="s">
        <v>113</v>
      </c>
      <c r="AX321" s="227">
        <v>1220115</v>
      </c>
      <c r="AY321" s="228">
        <v>0</v>
      </c>
      <c r="AZ321" s="225" t="e">
        <f t="shared" si="148"/>
        <v>#N/A</v>
      </c>
      <c r="BA321" s="91"/>
      <c r="CK321" s="160" t="str">
        <f t="shared" si="149"/>
        <v>..</v>
      </c>
      <c r="CL321" s="18"/>
      <c r="CM321" s="18"/>
      <c r="CN321" s="18"/>
      <c r="CO321" s="23"/>
      <c r="CP321" s="225"/>
      <c r="CQ321" s="225"/>
      <c r="CR321" s="169"/>
      <c r="CS321" s="170"/>
      <c r="CT321" s="23"/>
      <c r="CU321" s="23"/>
      <c r="CV321" s="169"/>
      <c r="DJ321" s="231"/>
      <c r="DP321" s="7" t="s">
        <v>968</v>
      </c>
      <c r="DQ321" s="7"/>
      <c r="DR321" s="7"/>
      <c r="DS321" s="235"/>
      <c r="DT321" s="236"/>
      <c r="DU321" s="236"/>
      <c r="DV321" s="236"/>
      <c r="DW321" s="236"/>
      <c r="EI321" s="21"/>
      <c r="EJ321" s="18"/>
      <c r="EK321" s="18"/>
      <c r="EL321" s="18"/>
      <c r="FA321" s="27"/>
      <c r="FB321" s="18"/>
      <c r="FC321" s="20"/>
      <c r="FD321" s="18"/>
    </row>
    <row r="322" spans="46:160" x14ac:dyDescent="0.3">
      <c r="AT322" s="44" t="str">
        <f t="shared" si="147"/>
        <v>14_15T.L8.W</v>
      </c>
      <c r="AU322" s="18" t="s">
        <v>68</v>
      </c>
      <c r="AV322" s="18" t="s">
        <v>1004</v>
      </c>
      <c r="AW322" s="20" t="s">
        <v>113</v>
      </c>
      <c r="AX322" s="227">
        <v>1220115</v>
      </c>
      <c r="AY322" s="228">
        <v>0</v>
      </c>
      <c r="AZ322" s="225" t="e">
        <f t="shared" si="148"/>
        <v>#N/A</v>
      </c>
      <c r="BA322" s="91"/>
      <c r="CK322" s="160" t="str">
        <f t="shared" si="149"/>
        <v>..</v>
      </c>
      <c r="CL322" s="18"/>
      <c r="CM322" s="18"/>
      <c r="CN322" s="18"/>
      <c r="CO322" s="23"/>
      <c r="CP322" s="225"/>
      <c r="CQ322" s="225"/>
      <c r="CR322" s="169"/>
      <c r="CS322" s="170"/>
      <c r="CT322" s="23"/>
      <c r="CU322" s="23"/>
      <c r="CV322" s="169"/>
      <c r="DJ322" s="231"/>
      <c r="DP322" s="7" t="s">
        <v>968</v>
      </c>
      <c r="DQ322" s="7"/>
      <c r="DR322" s="7"/>
      <c r="DS322" s="235"/>
      <c r="DT322" s="236"/>
      <c r="DU322" s="236"/>
      <c r="DV322" s="236"/>
      <c r="DW322" s="236"/>
      <c r="EI322" s="19"/>
      <c r="EJ322" s="18"/>
      <c r="EK322" s="18"/>
      <c r="EL322" s="18"/>
      <c r="FA322" s="27"/>
      <c r="FB322" s="18"/>
      <c r="FC322" s="20"/>
      <c r="FD322" s="18"/>
    </row>
    <row r="323" spans="46:160" x14ac:dyDescent="0.3">
      <c r="AT323" s="44" t="str">
        <f t="shared" si="147"/>
        <v>14_16F.L8.W</v>
      </c>
      <c r="AU323" s="18" t="s">
        <v>68</v>
      </c>
      <c r="AV323" s="18" t="s">
        <v>707</v>
      </c>
      <c r="AW323" s="20" t="s">
        <v>113</v>
      </c>
      <c r="AX323" s="227">
        <v>1220115</v>
      </c>
      <c r="AY323" s="228">
        <v>0</v>
      </c>
      <c r="AZ323" s="225" t="e">
        <f t="shared" si="148"/>
        <v>#N/A</v>
      </c>
      <c r="BA323" s="91"/>
      <c r="CK323" s="160" t="str">
        <f t="shared" si="149"/>
        <v>..</v>
      </c>
      <c r="CL323" s="18"/>
      <c r="CM323" s="18"/>
      <c r="CN323" s="18"/>
      <c r="CO323" s="23"/>
      <c r="CP323" s="225"/>
      <c r="CQ323" s="225"/>
      <c r="CR323" s="169"/>
      <c r="CS323" s="170"/>
      <c r="CT323" s="23"/>
      <c r="CU323" s="23"/>
      <c r="CV323" s="169"/>
      <c r="DJ323" s="231"/>
      <c r="DP323" s="7" t="s">
        <v>940</v>
      </c>
      <c r="DQ323" s="7"/>
      <c r="DR323" s="7"/>
      <c r="DS323" s="235"/>
      <c r="DT323" s="236"/>
      <c r="DU323" s="236"/>
      <c r="DV323" s="236"/>
      <c r="DW323" s="236"/>
      <c r="EI323" s="19"/>
      <c r="EJ323" s="18"/>
      <c r="EK323" s="18"/>
      <c r="EL323" s="18"/>
      <c r="FA323" s="27"/>
      <c r="FB323" s="18"/>
      <c r="FC323" s="20"/>
      <c r="FD323" s="18"/>
    </row>
    <row r="324" spans="46:160" x14ac:dyDescent="0.3">
      <c r="AT324" s="44" t="str">
        <f t="shared" si="147"/>
        <v>14_16T.L8.W</v>
      </c>
      <c r="AU324" s="18" t="s">
        <v>68</v>
      </c>
      <c r="AV324" s="18" t="s">
        <v>1020</v>
      </c>
      <c r="AW324" s="20" t="s">
        <v>113</v>
      </c>
      <c r="AX324" s="227">
        <v>1220115</v>
      </c>
      <c r="AY324" s="228">
        <v>0</v>
      </c>
      <c r="AZ324" s="225" t="e">
        <f t="shared" si="148"/>
        <v>#N/A</v>
      </c>
      <c r="BA324" s="91"/>
      <c r="CK324" s="160" t="str">
        <f t="shared" si="149"/>
        <v>..</v>
      </c>
      <c r="CL324" s="18"/>
      <c r="CM324" s="18"/>
      <c r="CN324" s="18"/>
      <c r="CO324" s="23"/>
      <c r="CP324" s="225"/>
      <c r="CQ324" s="225"/>
      <c r="CR324" s="169"/>
      <c r="CS324" s="170"/>
      <c r="CT324" s="23"/>
      <c r="CU324" s="23"/>
      <c r="CV324" s="169"/>
      <c r="DJ324" s="231"/>
      <c r="DP324" s="7" t="s">
        <v>940</v>
      </c>
      <c r="DQ324" s="7"/>
      <c r="DR324" s="7"/>
      <c r="DS324" s="235"/>
      <c r="DT324" s="236"/>
      <c r="DU324" s="236"/>
      <c r="DV324" s="236"/>
      <c r="DW324" s="236"/>
      <c r="EI324" s="21"/>
      <c r="EJ324" s="18"/>
      <c r="EK324" s="18"/>
      <c r="EL324" s="18"/>
      <c r="FA324" s="27"/>
      <c r="FB324" s="18"/>
      <c r="FC324" s="20"/>
      <c r="FD324" s="18"/>
    </row>
    <row r="325" spans="46:160" x14ac:dyDescent="0.3">
      <c r="AT325" s="44" t="str">
        <f t="shared" si="147"/>
        <v>14_18B.L8.W</v>
      </c>
      <c r="AU325" s="18" t="s">
        <v>68</v>
      </c>
      <c r="AV325" s="18" t="s">
        <v>160</v>
      </c>
      <c r="AW325" s="20" t="s">
        <v>113</v>
      </c>
      <c r="AX325" s="227">
        <v>1220115</v>
      </c>
      <c r="AY325" s="228">
        <v>0</v>
      </c>
      <c r="AZ325" s="225" t="e">
        <f t="shared" si="148"/>
        <v>#N/A</v>
      </c>
      <c r="BA325" s="91"/>
      <c r="CK325" s="160" t="str">
        <f t="shared" si="149"/>
        <v>..</v>
      </c>
      <c r="CL325" s="18"/>
      <c r="CM325" s="18"/>
      <c r="CN325" s="18"/>
      <c r="CO325" s="23"/>
      <c r="CP325" s="225"/>
      <c r="CQ325" s="225"/>
      <c r="CR325" s="169"/>
      <c r="CS325" s="170"/>
      <c r="CT325" s="23"/>
      <c r="CU325" s="23"/>
      <c r="CV325" s="169"/>
      <c r="DJ325" s="231"/>
      <c r="DP325" s="7" t="s">
        <v>940</v>
      </c>
      <c r="DQ325" s="7"/>
      <c r="DR325" s="7"/>
      <c r="DS325" s="235"/>
      <c r="DT325" s="236"/>
      <c r="DU325" s="236"/>
      <c r="DV325" s="236"/>
      <c r="DW325" s="236"/>
      <c r="EI325" s="21"/>
      <c r="EJ325" s="18"/>
      <c r="EK325" s="18"/>
      <c r="EL325" s="18"/>
      <c r="FA325" s="27"/>
      <c r="FB325" s="18"/>
      <c r="FC325" s="20"/>
      <c r="FD325" s="18"/>
    </row>
    <row r="326" spans="46:160" x14ac:dyDescent="0.3">
      <c r="AT326" s="44" t="str">
        <f t="shared" si="147"/>
        <v>14_20B.L8.W</v>
      </c>
      <c r="AU326" s="18" t="s">
        <v>68</v>
      </c>
      <c r="AV326" s="18" t="s">
        <v>256</v>
      </c>
      <c r="AW326" s="20" t="s">
        <v>113</v>
      </c>
      <c r="AX326" s="227">
        <v>1220115</v>
      </c>
      <c r="AY326" s="228">
        <v>0</v>
      </c>
      <c r="AZ326" s="225" t="e">
        <f t="shared" si="148"/>
        <v>#N/A</v>
      </c>
      <c r="BA326" s="91"/>
      <c r="CK326" s="160" t="str">
        <f t="shared" si="149"/>
        <v>..</v>
      </c>
      <c r="CL326" s="18"/>
      <c r="CM326" s="18"/>
      <c r="CN326" s="18"/>
      <c r="CO326" s="23"/>
      <c r="CP326" s="225"/>
      <c r="CQ326" s="225"/>
      <c r="CR326" s="169"/>
      <c r="CS326" s="170"/>
      <c r="CT326" s="23"/>
      <c r="CU326" s="23"/>
      <c r="CV326" s="169"/>
      <c r="DJ326" s="231"/>
      <c r="DP326" s="7" t="s">
        <v>940</v>
      </c>
      <c r="DQ326" s="7"/>
      <c r="DR326" s="7"/>
      <c r="DS326" s="235"/>
      <c r="DT326" s="236"/>
      <c r="DU326" s="236"/>
      <c r="DV326" s="236"/>
      <c r="DW326" s="236"/>
      <c r="EI326" s="19"/>
      <c r="EJ326" s="18"/>
      <c r="EK326" s="18"/>
      <c r="EL326" s="18"/>
      <c r="FA326" s="27"/>
      <c r="FB326" s="18"/>
      <c r="FC326" s="20"/>
      <c r="FD326" s="18"/>
    </row>
    <row r="327" spans="46:160" x14ac:dyDescent="0.3">
      <c r="AT327" s="44" t="str">
        <f t="shared" si="147"/>
        <v>14_22B.L8.W</v>
      </c>
      <c r="AU327" s="18" t="s">
        <v>68</v>
      </c>
      <c r="AV327" s="18" t="s">
        <v>353</v>
      </c>
      <c r="AW327" s="20" t="s">
        <v>113</v>
      </c>
      <c r="AX327" s="227">
        <v>1220115</v>
      </c>
      <c r="AY327" s="228">
        <v>0</v>
      </c>
      <c r="AZ327" s="225" t="e">
        <f t="shared" si="148"/>
        <v>#N/A</v>
      </c>
      <c r="BA327" s="91"/>
      <c r="CK327" s="160" t="str">
        <f t="shared" si="149"/>
        <v>..</v>
      </c>
      <c r="CL327" s="18"/>
      <c r="CM327" s="18"/>
      <c r="CN327" s="18"/>
      <c r="CO327" s="23"/>
      <c r="CP327" s="225"/>
      <c r="CQ327" s="225"/>
      <c r="CR327" s="169"/>
      <c r="CS327" s="170"/>
      <c r="CT327" s="23"/>
      <c r="CU327" s="23"/>
      <c r="CV327" s="169"/>
      <c r="DJ327" s="231"/>
      <c r="DP327" s="7" t="s">
        <v>940</v>
      </c>
      <c r="DQ327" s="7"/>
      <c r="DR327" s="7"/>
      <c r="DS327" s="235"/>
      <c r="DT327" s="236"/>
      <c r="DU327" s="236"/>
      <c r="DV327" s="236"/>
      <c r="DW327" s="236"/>
      <c r="EI327" s="19"/>
      <c r="EJ327" s="18"/>
      <c r="EK327" s="18"/>
      <c r="EL327" s="18"/>
      <c r="FA327" s="27"/>
      <c r="FB327" s="18"/>
      <c r="FC327" s="20"/>
      <c r="FD327" s="18"/>
    </row>
    <row r="328" spans="46:160" x14ac:dyDescent="0.3">
      <c r="AT328" s="44" t="str">
        <f t="shared" si="147"/>
        <v>14_24B.L8.W</v>
      </c>
      <c r="AU328" s="18" t="s">
        <v>68</v>
      </c>
      <c r="AV328" s="18" t="s">
        <v>440</v>
      </c>
      <c r="AW328" s="20" t="s">
        <v>113</v>
      </c>
      <c r="AX328" s="227">
        <v>1220115</v>
      </c>
      <c r="AY328" s="228">
        <v>0</v>
      </c>
      <c r="AZ328" s="225" t="e">
        <f t="shared" si="148"/>
        <v>#N/A</v>
      </c>
      <c r="BA328" s="91"/>
      <c r="CK328" s="160" t="str">
        <f t="shared" si="149"/>
        <v>..</v>
      </c>
      <c r="CL328" s="18"/>
      <c r="CM328" s="18"/>
      <c r="CN328" s="18"/>
      <c r="CO328" s="23"/>
      <c r="CP328" s="225"/>
      <c r="CQ328" s="225"/>
      <c r="CR328" s="169"/>
      <c r="CS328" s="170"/>
      <c r="CT328" s="23"/>
      <c r="CU328" s="23"/>
      <c r="CV328" s="169"/>
      <c r="DJ328" s="231"/>
      <c r="DP328" s="7" t="s">
        <v>940</v>
      </c>
      <c r="DQ328" s="7"/>
      <c r="DR328" s="7"/>
      <c r="DS328" s="235"/>
      <c r="DT328" s="236"/>
      <c r="DU328" s="236"/>
      <c r="DV328" s="236"/>
      <c r="DW328" s="236"/>
      <c r="EI328" s="19"/>
      <c r="EJ328" s="18"/>
      <c r="EK328" s="18"/>
      <c r="EL328" s="18"/>
      <c r="FA328" s="27"/>
      <c r="FB328" s="18"/>
      <c r="FC328" s="20"/>
      <c r="FD328" s="18"/>
    </row>
    <row r="329" spans="46:160" x14ac:dyDescent="0.3">
      <c r="AT329" s="44" t="str">
        <f t="shared" si="147"/>
        <v>14_26B.L8.W</v>
      </c>
      <c r="AU329" s="18" t="s">
        <v>68</v>
      </c>
      <c r="AV329" s="18" t="s">
        <v>529</v>
      </c>
      <c r="AW329" s="20" t="s">
        <v>113</v>
      </c>
      <c r="AX329" s="227">
        <v>1220115</v>
      </c>
      <c r="AY329" s="228">
        <v>0</v>
      </c>
      <c r="AZ329" s="225" t="e">
        <f t="shared" si="148"/>
        <v>#N/A</v>
      </c>
      <c r="BA329" s="91"/>
      <c r="CK329" s="160" t="str">
        <f t="shared" si="149"/>
        <v>..</v>
      </c>
      <c r="CL329" s="18"/>
      <c r="CM329" s="18"/>
      <c r="CN329" s="18"/>
      <c r="CO329" s="23"/>
      <c r="CP329" s="225"/>
      <c r="CQ329" s="225"/>
      <c r="CR329" s="169"/>
      <c r="CS329" s="170"/>
      <c r="CT329" s="23"/>
      <c r="CU329" s="23"/>
      <c r="CV329" s="169"/>
      <c r="DJ329" s="231"/>
      <c r="DP329" s="7" t="s">
        <v>940</v>
      </c>
      <c r="DQ329" s="7"/>
      <c r="DR329" s="7"/>
      <c r="DS329" s="235"/>
      <c r="DT329" s="236"/>
      <c r="DU329" s="236"/>
      <c r="DV329" s="236"/>
      <c r="DW329" s="236"/>
      <c r="EI329" s="19"/>
      <c r="EJ329" s="18"/>
      <c r="EK329" s="18"/>
      <c r="EL329" s="18"/>
      <c r="FA329" s="27"/>
      <c r="FB329" s="18"/>
      <c r="FC329" s="20"/>
      <c r="FD329" s="18"/>
    </row>
    <row r="330" spans="46:160" x14ac:dyDescent="0.3">
      <c r="AT330" s="44" t="str">
        <f t="shared" si="147"/>
        <v>15_16F.L8.W</v>
      </c>
      <c r="AU330" s="18" t="s">
        <v>68</v>
      </c>
      <c r="AV330" s="18" t="s">
        <v>725</v>
      </c>
      <c r="AW330" s="20" t="s">
        <v>113</v>
      </c>
      <c r="AX330" s="227">
        <v>1220115</v>
      </c>
      <c r="AY330" s="228">
        <v>0</v>
      </c>
      <c r="AZ330" s="225" t="e">
        <f t="shared" si="148"/>
        <v>#N/A</v>
      </c>
      <c r="BA330" s="91"/>
      <c r="CK330" s="160" t="str">
        <f t="shared" si="149"/>
        <v>..</v>
      </c>
      <c r="CL330" s="18"/>
      <c r="CM330" s="18"/>
      <c r="CN330" s="18"/>
      <c r="CO330" s="23"/>
      <c r="CP330" s="225"/>
      <c r="CQ330" s="225"/>
      <c r="CR330" s="169"/>
      <c r="CS330" s="170"/>
      <c r="CT330" s="23"/>
      <c r="CU330" s="23"/>
      <c r="CV330" s="169"/>
      <c r="DJ330" s="231"/>
      <c r="DP330" s="7" t="s">
        <v>940</v>
      </c>
      <c r="DQ330" s="7"/>
      <c r="DR330" s="7"/>
      <c r="DS330" s="235"/>
      <c r="DT330" s="236"/>
      <c r="DU330" s="236"/>
      <c r="DV330" s="236"/>
      <c r="DW330" s="236"/>
      <c r="EI330" s="19"/>
      <c r="EJ330" s="18"/>
      <c r="EK330" s="18"/>
      <c r="EL330" s="18"/>
      <c r="FA330" s="27"/>
      <c r="FB330" s="18"/>
      <c r="FC330" s="20"/>
      <c r="FD330" s="18"/>
    </row>
    <row r="331" spans="46:160" x14ac:dyDescent="0.3">
      <c r="AT331" s="44" t="str">
        <f t="shared" si="147"/>
        <v>16_16F.L8.W</v>
      </c>
      <c r="AU331" s="18" t="s">
        <v>68</v>
      </c>
      <c r="AV331" s="18" t="s">
        <v>741</v>
      </c>
      <c r="AW331" s="20" t="s">
        <v>113</v>
      </c>
      <c r="AX331" s="227">
        <v>1220115</v>
      </c>
      <c r="AY331" s="228">
        <v>0</v>
      </c>
      <c r="AZ331" s="225" t="e">
        <f t="shared" si="148"/>
        <v>#N/A</v>
      </c>
      <c r="BA331" s="91"/>
      <c r="CK331" s="160" t="str">
        <f t="shared" si="149"/>
        <v>..</v>
      </c>
      <c r="CL331" s="18"/>
      <c r="CM331" s="18"/>
      <c r="CN331" s="18"/>
      <c r="CO331" s="23"/>
      <c r="CP331" s="225"/>
      <c r="CQ331" s="225"/>
      <c r="CR331" s="169"/>
      <c r="CS331" s="170"/>
      <c r="CT331" s="23"/>
      <c r="CU331" s="23"/>
      <c r="CV331" s="169"/>
      <c r="DJ331" s="231"/>
      <c r="DP331" s="7" t="s">
        <v>928</v>
      </c>
      <c r="DQ331" s="7"/>
      <c r="DR331" s="7"/>
      <c r="DS331" s="235"/>
      <c r="DT331" s="236"/>
      <c r="DU331" s="236"/>
      <c r="DV331" s="236"/>
      <c r="DW331" s="236"/>
      <c r="EI331" s="19"/>
      <c r="EJ331" s="18"/>
      <c r="EK331" s="18"/>
      <c r="EL331" s="18"/>
      <c r="FA331" s="27"/>
      <c r="FB331" s="18"/>
      <c r="FC331" s="20"/>
      <c r="FD331" s="18"/>
    </row>
    <row r="332" spans="46:160" x14ac:dyDescent="0.3">
      <c r="AT332" s="44" t="str">
        <f t="shared" si="147"/>
        <v>16_16T.L8.W</v>
      </c>
      <c r="AU332" s="18" t="s">
        <v>68</v>
      </c>
      <c r="AV332" s="18" t="s">
        <v>1036</v>
      </c>
      <c r="AW332" s="20" t="s">
        <v>113</v>
      </c>
      <c r="AX332" s="227">
        <v>1220115</v>
      </c>
      <c r="AY332" s="228">
        <v>0</v>
      </c>
      <c r="AZ332" s="225" t="e">
        <f t="shared" si="148"/>
        <v>#N/A</v>
      </c>
      <c r="BA332" s="91"/>
      <c r="CK332" s="160" t="str">
        <f t="shared" si="149"/>
        <v>..</v>
      </c>
      <c r="CL332" s="18"/>
      <c r="CM332" s="18"/>
      <c r="CN332" s="18"/>
      <c r="CO332" s="23"/>
      <c r="CP332" s="225"/>
      <c r="CQ332" s="225"/>
      <c r="CR332" s="169"/>
      <c r="CS332" s="170"/>
      <c r="CT332" s="23"/>
      <c r="CU332" s="23"/>
      <c r="CV332" s="169"/>
      <c r="DJ332" s="231"/>
      <c r="DP332" s="7" t="s">
        <v>928</v>
      </c>
      <c r="DQ332" s="7"/>
      <c r="DR332" s="7"/>
      <c r="DS332" s="235"/>
      <c r="DT332" s="236"/>
      <c r="DU332" s="236"/>
      <c r="DV332" s="236"/>
      <c r="DW332" s="236"/>
      <c r="EI332" s="19"/>
      <c r="EJ332" s="18"/>
      <c r="EK332" s="18"/>
      <c r="EL332" s="18"/>
      <c r="FA332" s="27"/>
      <c r="FB332" s="18"/>
      <c r="FC332" s="20"/>
      <c r="FD332" s="18"/>
    </row>
    <row r="333" spans="46:160" x14ac:dyDescent="0.3">
      <c r="AT333" s="44" t="str">
        <f t="shared" si="147"/>
        <v>16_18B.L8.W</v>
      </c>
      <c r="AU333" s="18" t="s">
        <v>68</v>
      </c>
      <c r="AV333" s="18" t="s">
        <v>187</v>
      </c>
      <c r="AW333" s="20" t="s">
        <v>113</v>
      </c>
      <c r="AX333" s="227">
        <v>1220115</v>
      </c>
      <c r="AY333" s="228">
        <v>0</v>
      </c>
      <c r="AZ333" s="225" t="e">
        <f t="shared" si="148"/>
        <v>#N/A</v>
      </c>
      <c r="BA333" s="91"/>
      <c r="CK333" s="160" t="str">
        <f t="shared" si="149"/>
        <v>..</v>
      </c>
      <c r="CL333" s="18"/>
      <c r="CM333" s="18"/>
      <c r="CN333" s="18"/>
      <c r="CO333" s="23"/>
      <c r="CP333" s="225"/>
      <c r="CQ333" s="225"/>
      <c r="CR333" s="169"/>
      <c r="CS333" s="170"/>
      <c r="CT333" s="23"/>
      <c r="CU333" s="23"/>
      <c r="CV333" s="169"/>
      <c r="DJ333" s="231"/>
      <c r="DP333" s="7" t="s">
        <v>928</v>
      </c>
      <c r="DQ333" s="7"/>
      <c r="DR333" s="7"/>
      <c r="DS333" s="235"/>
      <c r="DT333" s="236"/>
      <c r="DU333" s="236"/>
      <c r="DV333" s="236"/>
      <c r="DW333" s="236"/>
      <c r="EI333" s="19"/>
      <c r="EJ333" s="18"/>
      <c r="EK333" s="18"/>
      <c r="EL333" s="18"/>
      <c r="FA333" s="27"/>
      <c r="FB333" s="18"/>
      <c r="FC333" s="20"/>
      <c r="FD333" s="18"/>
    </row>
    <row r="334" spans="46:160" x14ac:dyDescent="0.3">
      <c r="AT334" s="44" t="str">
        <f t="shared" si="147"/>
        <v>16_18F.L8.W</v>
      </c>
      <c r="AU334" s="18" t="s">
        <v>68</v>
      </c>
      <c r="AV334" s="18" t="s">
        <v>753</v>
      </c>
      <c r="AW334" s="20" t="s">
        <v>113</v>
      </c>
      <c r="AX334" s="227">
        <v>1220115</v>
      </c>
      <c r="AY334" s="228">
        <v>0</v>
      </c>
      <c r="AZ334" s="225" t="e">
        <f t="shared" si="148"/>
        <v>#N/A</v>
      </c>
      <c r="BA334" s="91"/>
      <c r="CK334" s="160" t="str">
        <f t="shared" si="149"/>
        <v>..</v>
      </c>
      <c r="CL334" s="18"/>
      <c r="CM334" s="18"/>
      <c r="CN334" s="18"/>
      <c r="CO334" s="23"/>
      <c r="CP334" s="225"/>
      <c r="CQ334" s="225"/>
      <c r="CR334" s="169"/>
      <c r="CS334" s="170"/>
      <c r="CT334" s="23"/>
      <c r="CU334" s="23"/>
      <c r="CV334" s="169"/>
      <c r="DJ334" s="231"/>
      <c r="DP334" s="7" t="s">
        <v>928</v>
      </c>
      <c r="DQ334" s="7"/>
      <c r="DR334" s="7"/>
      <c r="DS334" s="235"/>
      <c r="DT334" s="236"/>
      <c r="DU334" s="236"/>
      <c r="DV334" s="236"/>
      <c r="DW334" s="236"/>
      <c r="EI334" s="19"/>
      <c r="EJ334" s="18"/>
      <c r="EK334" s="18"/>
      <c r="EL334" s="18"/>
      <c r="FA334" s="27"/>
      <c r="FB334" s="18"/>
      <c r="FC334" s="20"/>
      <c r="FD334" s="18"/>
    </row>
    <row r="335" spans="46:160" x14ac:dyDescent="0.3">
      <c r="AT335" s="44" t="str">
        <f t="shared" si="147"/>
        <v>16_18T.L8.W</v>
      </c>
      <c r="AU335" s="18" t="s">
        <v>68</v>
      </c>
      <c r="AV335" s="18" t="s">
        <v>1237</v>
      </c>
      <c r="AW335" s="20" t="s">
        <v>113</v>
      </c>
      <c r="AX335" s="227">
        <v>1220115</v>
      </c>
      <c r="AY335" s="228">
        <v>0</v>
      </c>
      <c r="AZ335" s="225" t="e">
        <f t="shared" si="148"/>
        <v>#N/A</v>
      </c>
      <c r="BA335" s="91"/>
      <c r="CK335" s="160" t="str">
        <f t="shared" si="149"/>
        <v>..</v>
      </c>
      <c r="CL335" s="18"/>
      <c r="CM335" s="18"/>
      <c r="CN335" s="18"/>
      <c r="CO335" s="23"/>
      <c r="CP335" s="225"/>
      <c r="CQ335" s="225"/>
      <c r="CR335" s="169"/>
      <c r="CS335" s="170"/>
      <c r="CT335" s="23"/>
      <c r="CU335" s="23"/>
      <c r="CV335" s="169"/>
      <c r="DJ335" s="231"/>
      <c r="DP335" s="7" t="s">
        <v>928</v>
      </c>
      <c r="DQ335" s="7"/>
      <c r="DR335" s="7"/>
      <c r="DS335" s="235"/>
      <c r="DT335" s="236"/>
      <c r="DU335" s="236"/>
      <c r="DV335" s="236"/>
      <c r="DW335" s="236"/>
      <c r="EI335" s="19"/>
      <c r="EJ335" s="18"/>
      <c r="EK335" s="18"/>
      <c r="EL335" s="18"/>
      <c r="FA335" s="27"/>
      <c r="FB335" s="18"/>
      <c r="FC335" s="20"/>
      <c r="FD335" s="18"/>
    </row>
    <row r="336" spans="46:160" x14ac:dyDescent="0.3">
      <c r="AT336" s="44" t="str">
        <f t="shared" si="147"/>
        <v>16_20B.L8.W</v>
      </c>
      <c r="AU336" s="18" t="s">
        <v>68</v>
      </c>
      <c r="AV336" s="18" t="s">
        <v>297</v>
      </c>
      <c r="AW336" s="20" t="s">
        <v>113</v>
      </c>
      <c r="AX336" s="227">
        <v>1220115</v>
      </c>
      <c r="AY336" s="228">
        <v>0</v>
      </c>
      <c r="AZ336" s="225" t="e">
        <f t="shared" si="148"/>
        <v>#N/A</v>
      </c>
      <c r="BA336" s="91"/>
      <c r="CK336" s="160" t="str">
        <f t="shared" si="149"/>
        <v>..</v>
      </c>
      <c r="CL336" s="18"/>
      <c r="CM336" s="18"/>
      <c r="CN336" s="18"/>
      <c r="CO336" s="23"/>
      <c r="CP336" s="225"/>
      <c r="CQ336" s="225"/>
      <c r="CR336" s="169"/>
      <c r="CS336" s="170"/>
      <c r="CT336" s="23"/>
      <c r="CU336" s="23"/>
      <c r="CV336" s="169"/>
      <c r="DJ336" s="231"/>
      <c r="DP336" s="7" t="s">
        <v>928</v>
      </c>
      <c r="DQ336" s="7"/>
      <c r="DR336" s="7"/>
      <c r="DS336" s="235"/>
      <c r="DT336" s="236"/>
      <c r="DU336" s="236"/>
      <c r="DV336" s="236"/>
      <c r="DW336" s="236"/>
      <c r="EI336" s="19"/>
      <c r="EJ336" s="18"/>
      <c r="EK336" s="18"/>
      <c r="EL336" s="18"/>
      <c r="FA336" s="27"/>
      <c r="FB336" s="18"/>
      <c r="FC336" s="20"/>
      <c r="FD336" s="18"/>
    </row>
    <row r="337" spans="46:160" x14ac:dyDescent="0.3">
      <c r="AT337" s="44" t="str">
        <f t="shared" si="147"/>
        <v>16_22B.L8.W</v>
      </c>
      <c r="AU337" s="18" t="s">
        <v>68</v>
      </c>
      <c r="AV337" s="18" t="s">
        <v>373</v>
      </c>
      <c r="AW337" s="20" t="s">
        <v>113</v>
      </c>
      <c r="AX337" s="227">
        <v>1220115</v>
      </c>
      <c r="AY337" s="228">
        <v>0</v>
      </c>
      <c r="AZ337" s="225" t="e">
        <f t="shared" si="148"/>
        <v>#N/A</v>
      </c>
      <c r="BA337" s="91"/>
      <c r="CK337" s="160" t="str">
        <f t="shared" si="149"/>
        <v>..</v>
      </c>
      <c r="CL337" s="18"/>
      <c r="CM337" s="18"/>
      <c r="CN337" s="18"/>
      <c r="CO337" s="23"/>
      <c r="CP337" s="225"/>
      <c r="CQ337" s="225"/>
      <c r="CR337" s="169"/>
      <c r="CS337" s="170"/>
      <c r="CT337" s="23"/>
      <c r="CU337" s="23"/>
      <c r="CV337" s="169"/>
      <c r="DJ337" s="231"/>
      <c r="DP337" s="7" t="s">
        <v>928</v>
      </c>
      <c r="DQ337" s="7"/>
      <c r="DR337" s="7"/>
      <c r="DS337" s="235"/>
      <c r="DT337" s="236"/>
      <c r="DU337" s="236"/>
      <c r="DV337" s="236"/>
      <c r="DW337" s="236"/>
      <c r="EI337" s="19"/>
      <c r="EJ337" s="18"/>
      <c r="EK337" s="18"/>
      <c r="EL337" s="18"/>
      <c r="FA337" s="27"/>
      <c r="FB337" s="18"/>
      <c r="FC337" s="20"/>
      <c r="FD337" s="18"/>
    </row>
    <row r="338" spans="46:160" x14ac:dyDescent="0.3">
      <c r="AT338" s="44" t="str">
        <f t="shared" si="147"/>
        <v>16_24B.L8.W</v>
      </c>
      <c r="AU338" s="18" t="s">
        <v>68</v>
      </c>
      <c r="AV338" s="18" t="s">
        <v>457</v>
      </c>
      <c r="AW338" s="20" t="s">
        <v>113</v>
      </c>
      <c r="AX338" s="227">
        <v>1220115</v>
      </c>
      <c r="AY338" s="228">
        <v>0</v>
      </c>
      <c r="AZ338" s="225" t="e">
        <f t="shared" si="148"/>
        <v>#N/A</v>
      </c>
      <c r="BA338" s="91"/>
      <c r="CK338" s="160" t="str">
        <f t="shared" si="149"/>
        <v>..</v>
      </c>
      <c r="CL338" s="18"/>
      <c r="CM338" s="18"/>
      <c r="CN338" s="18"/>
      <c r="CO338" s="23"/>
      <c r="CP338" s="225"/>
      <c r="CQ338" s="225"/>
      <c r="CR338" s="169"/>
      <c r="CS338" s="170"/>
      <c r="CT338" s="23"/>
      <c r="CU338" s="23"/>
      <c r="CV338" s="169"/>
      <c r="DJ338" s="231"/>
      <c r="DP338" s="7" t="s">
        <v>928</v>
      </c>
      <c r="DQ338" s="7"/>
      <c r="DR338" s="7"/>
      <c r="DS338" s="235"/>
      <c r="DT338" s="236"/>
      <c r="DU338" s="236"/>
      <c r="DV338" s="236"/>
      <c r="DW338" s="236"/>
      <c r="EI338" s="19"/>
      <c r="EJ338" s="18"/>
      <c r="EK338" s="18"/>
      <c r="EL338" s="18"/>
      <c r="FA338" s="27"/>
      <c r="FB338" s="18"/>
      <c r="FC338" s="20"/>
      <c r="FD338" s="18"/>
    </row>
    <row r="339" spans="46:160" x14ac:dyDescent="0.3">
      <c r="AT339" s="44" t="str">
        <f t="shared" ref="AT339:AT402" si="150">CONCATENATE(AV339,".",AU339,".",AW339)</f>
        <v>16_26B.L8.W</v>
      </c>
      <c r="AU339" s="18" t="s">
        <v>68</v>
      </c>
      <c r="AV339" s="18" t="s">
        <v>550</v>
      </c>
      <c r="AW339" s="20" t="s">
        <v>113</v>
      </c>
      <c r="AX339" s="227">
        <v>1220115</v>
      </c>
      <c r="AY339" s="228">
        <v>0</v>
      </c>
      <c r="AZ339" s="225" t="e">
        <f t="shared" si="148"/>
        <v>#N/A</v>
      </c>
      <c r="BA339" s="91"/>
      <c r="CK339" s="160" t="str">
        <f t="shared" si="149"/>
        <v>..</v>
      </c>
      <c r="CL339" s="18"/>
      <c r="CM339" s="18"/>
      <c r="CN339" s="18"/>
      <c r="CO339" s="23"/>
      <c r="CP339" s="225"/>
      <c r="CQ339" s="225"/>
      <c r="CR339" s="169"/>
      <c r="CS339" s="170"/>
      <c r="CT339" s="23"/>
      <c r="CU339" s="23"/>
      <c r="CV339" s="169"/>
      <c r="DJ339" s="231"/>
      <c r="DP339" s="7" t="s">
        <v>955</v>
      </c>
      <c r="DQ339" s="7"/>
      <c r="DR339" s="7"/>
      <c r="DS339" s="235"/>
      <c r="DT339" s="236"/>
      <c r="DU339" s="236"/>
      <c r="DV339" s="236"/>
      <c r="DW339" s="236"/>
      <c r="EI339" s="19"/>
      <c r="EJ339" s="18"/>
      <c r="EK339" s="18"/>
      <c r="EL339" s="19"/>
      <c r="FA339" s="27"/>
      <c r="FB339" s="18"/>
      <c r="FC339" s="20"/>
      <c r="FD339" s="18"/>
    </row>
    <row r="340" spans="46:160" x14ac:dyDescent="0.3">
      <c r="AT340" s="44" t="str">
        <f t="shared" si="150"/>
        <v>18_20B.L8.W</v>
      </c>
      <c r="AU340" s="18" t="s">
        <v>68</v>
      </c>
      <c r="AV340" s="18" t="s">
        <v>317</v>
      </c>
      <c r="AW340" s="20" t="s">
        <v>113</v>
      </c>
      <c r="AX340" s="227">
        <v>1220115</v>
      </c>
      <c r="AY340" s="228">
        <v>0</v>
      </c>
      <c r="AZ340" s="225" t="e">
        <f t="shared" si="148"/>
        <v>#N/A</v>
      </c>
      <c r="BA340" s="91"/>
      <c r="CK340" s="160" t="str">
        <f t="shared" si="149"/>
        <v>..</v>
      </c>
      <c r="CL340" s="18"/>
      <c r="CM340" s="18"/>
      <c r="CN340" s="18"/>
      <c r="CO340" s="23"/>
      <c r="CP340" s="225"/>
      <c r="CQ340" s="225"/>
      <c r="CR340" s="169"/>
      <c r="CS340" s="170"/>
      <c r="CT340" s="23"/>
      <c r="CU340" s="23"/>
      <c r="CV340" s="169"/>
      <c r="DJ340" s="231"/>
      <c r="DP340" s="7" t="s">
        <v>955</v>
      </c>
      <c r="DQ340" s="7"/>
      <c r="DR340" s="7"/>
      <c r="DS340" s="235"/>
      <c r="DT340" s="236"/>
      <c r="DU340" s="236"/>
      <c r="DV340" s="236"/>
      <c r="DW340" s="236"/>
      <c r="EI340" s="19"/>
      <c r="EJ340" s="18"/>
      <c r="EK340" s="18"/>
      <c r="EL340" s="18"/>
      <c r="FA340" s="27"/>
      <c r="FB340" s="18"/>
      <c r="FC340" s="20"/>
      <c r="FD340" s="18"/>
    </row>
    <row r="341" spans="46:160" x14ac:dyDescent="0.3">
      <c r="AT341" s="44" t="str">
        <f t="shared" si="150"/>
        <v>18_22B.L8.W</v>
      </c>
      <c r="AU341" s="18" t="s">
        <v>68</v>
      </c>
      <c r="AV341" s="18" t="s">
        <v>391</v>
      </c>
      <c r="AW341" s="20" t="s">
        <v>113</v>
      </c>
      <c r="AX341" s="227">
        <v>1220115</v>
      </c>
      <c r="AY341" s="228">
        <v>0</v>
      </c>
      <c r="AZ341" s="225" t="e">
        <f t="shared" si="148"/>
        <v>#N/A</v>
      </c>
      <c r="BA341" s="91"/>
      <c r="CK341" s="160" t="str">
        <f t="shared" si="149"/>
        <v>..</v>
      </c>
      <c r="CL341" s="18"/>
      <c r="CM341" s="18"/>
      <c r="CN341" s="18"/>
      <c r="CO341" s="23"/>
      <c r="CP341" s="225"/>
      <c r="CQ341" s="225"/>
      <c r="CR341" s="169"/>
      <c r="CS341" s="170"/>
      <c r="CT341" s="23"/>
      <c r="CU341" s="23"/>
      <c r="CV341" s="169"/>
      <c r="DJ341" s="231"/>
      <c r="DP341" s="7" t="s">
        <v>955</v>
      </c>
      <c r="DQ341" s="7"/>
      <c r="DR341" s="7"/>
      <c r="DS341" s="235"/>
      <c r="DT341" s="236"/>
      <c r="DU341" s="236"/>
      <c r="DV341" s="236"/>
      <c r="DW341" s="236"/>
      <c r="EI341" s="19"/>
      <c r="EJ341" s="18"/>
      <c r="EK341" s="18"/>
      <c r="EL341" s="18"/>
      <c r="FA341" s="27"/>
      <c r="FB341" s="18"/>
      <c r="FC341" s="20"/>
      <c r="FD341" s="18"/>
    </row>
    <row r="342" spans="46:160" x14ac:dyDescent="0.3">
      <c r="AT342" s="44" t="str">
        <f t="shared" si="150"/>
        <v>18_24B.L8.W</v>
      </c>
      <c r="AU342" s="18" t="s">
        <v>68</v>
      </c>
      <c r="AV342" s="18" t="s">
        <v>475</v>
      </c>
      <c r="AW342" s="20" t="s">
        <v>113</v>
      </c>
      <c r="AX342" s="227">
        <v>1220115</v>
      </c>
      <c r="AY342" s="228">
        <v>0</v>
      </c>
      <c r="AZ342" s="225" t="e">
        <f t="shared" si="148"/>
        <v>#N/A</v>
      </c>
      <c r="BA342" s="91"/>
      <c r="CK342" s="160" t="str">
        <f t="shared" si="149"/>
        <v>..</v>
      </c>
      <c r="CL342" s="18"/>
      <c r="CM342" s="18"/>
      <c r="CN342" s="18"/>
      <c r="CO342" s="23"/>
      <c r="CP342" s="225"/>
      <c r="CQ342" s="225"/>
      <c r="CR342" s="169"/>
      <c r="CS342" s="170"/>
      <c r="CT342" s="23"/>
      <c r="CU342" s="23"/>
      <c r="CV342" s="169"/>
      <c r="DJ342" s="231"/>
      <c r="DP342" s="7" t="s">
        <v>955</v>
      </c>
      <c r="DQ342" s="7"/>
      <c r="DR342" s="7"/>
      <c r="DS342" s="235"/>
      <c r="DT342" s="236"/>
      <c r="DU342" s="236"/>
      <c r="DV342" s="236"/>
      <c r="DW342" s="236"/>
      <c r="EI342" s="19"/>
      <c r="EJ342" s="18"/>
      <c r="EK342" s="18"/>
      <c r="EL342" s="18"/>
      <c r="FA342" s="27"/>
      <c r="FB342" s="18"/>
      <c r="FC342" s="20"/>
      <c r="FD342" s="18"/>
    </row>
    <row r="343" spans="46:160" x14ac:dyDescent="0.3">
      <c r="AT343" s="44" t="str">
        <f t="shared" si="150"/>
        <v>20_22B.L8.W</v>
      </c>
      <c r="AU343" s="18" t="s">
        <v>68</v>
      </c>
      <c r="AV343" s="18" t="s">
        <v>410</v>
      </c>
      <c r="AW343" s="20" t="s">
        <v>113</v>
      </c>
      <c r="AX343" s="227">
        <v>1220115</v>
      </c>
      <c r="AY343" s="228">
        <v>0</v>
      </c>
      <c r="AZ343" s="225" t="e">
        <f t="shared" si="148"/>
        <v>#N/A</v>
      </c>
      <c r="BA343" s="91"/>
      <c r="CK343" s="160" t="str">
        <f t="shared" si="149"/>
        <v>..</v>
      </c>
      <c r="CL343" s="23"/>
      <c r="CM343" s="18"/>
      <c r="CN343" s="18"/>
      <c r="CO343" s="23"/>
      <c r="CP343" s="225"/>
      <c r="CQ343" s="225"/>
      <c r="CR343" s="169"/>
      <c r="CS343" s="170"/>
      <c r="CT343" s="23"/>
      <c r="CU343" s="23"/>
      <c r="CV343" s="169"/>
      <c r="DJ343" s="231"/>
      <c r="DP343" s="7" t="s">
        <v>955</v>
      </c>
      <c r="DQ343" s="7"/>
      <c r="DR343" s="7"/>
      <c r="DS343" s="235"/>
      <c r="DT343" s="236"/>
      <c r="DU343" s="236"/>
      <c r="DV343" s="236"/>
      <c r="DW343" s="236"/>
      <c r="EI343" s="19"/>
      <c r="EJ343" s="18"/>
      <c r="EK343" s="18"/>
      <c r="EL343" s="18"/>
      <c r="FA343" s="27"/>
      <c r="FB343" s="18"/>
      <c r="FC343" s="20"/>
      <c r="FD343" s="18"/>
    </row>
    <row r="344" spans="46:160" x14ac:dyDescent="0.3">
      <c r="AT344" s="44" t="str">
        <f t="shared" si="150"/>
        <v>20_24B.L8.W</v>
      </c>
      <c r="AU344" s="18" t="s">
        <v>68</v>
      </c>
      <c r="AV344" s="18" t="s">
        <v>494</v>
      </c>
      <c r="AW344" s="20" t="s">
        <v>113</v>
      </c>
      <c r="AX344" s="227">
        <v>1220115</v>
      </c>
      <c r="AY344" s="228">
        <v>0</v>
      </c>
      <c r="AZ344" s="225" t="e">
        <f t="shared" si="148"/>
        <v>#N/A</v>
      </c>
      <c r="BA344" s="91"/>
      <c r="CK344" s="160" t="str">
        <f t="shared" si="149"/>
        <v>..</v>
      </c>
      <c r="CL344" s="222"/>
      <c r="CM344" s="18"/>
      <c r="CN344" s="18"/>
      <c r="CO344" s="23"/>
      <c r="CP344" s="225"/>
      <c r="CQ344" s="225"/>
      <c r="CR344" s="169"/>
      <c r="CS344" s="170"/>
      <c r="CT344" s="23"/>
      <c r="CU344" s="23"/>
      <c r="CV344" s="169"/>
      <c r="DJ344" s="231"/>
      <c r="DP344" s="7" t="s">
        <v>955</v>
      </c>
      <c r="DQ344" s="7"/>
      <c r="DR344" s="7"/>
      <c r="DS344" s="235"/>
      <c r="DT344" s="236"/>
      <c r="DU344" s="236"/>
      <c r="DV344" s="236"/>
      <c r="DW344" s="236"/>
      <c r="EI344" s="19"/>
      <c r="EJ344" s="18"/>
      <c r="EK344" s="18"/>
      <c r="EL344" s="19"/>
      <c r="FA344" s="27"/>
      <c r="FB344" s="18"/>
      <c r="FC344" s="20"/>
      <c r="FD344" s="18"/>
    </row>
    <row r="345" spans="46:160" x14ac:dyDescent="0.3">
      <c r="AT345" s="44" t="str">
        <f t="shared" si="150"/>
        <v>3H_13S.L8.W</v>
      </c>
      <c r="AU345" s="18" t="s">
        <v>68</v>
      </c>
      <c r="AV345" s="18" t="s">
        <v>1054</v>
      </c>
      <c r="AW345" s="20" t="s">
        <v>113</v>
      </c>
      <c r="AX345" s="227">
        <v>1220115</v>
      </c>
      <c r="AY345" s="228">
        <v>0</v>
      </c>
      <c r="AZ345" s="225" t="e">
        <f t="shared" si="148"/>
        <v>#N/A</v>
      </c>
      <c r="BA345" s="91"/>
      <c r="CK345" s="160" t="str">
        <f t="shared" si="149"/>
        <v>..</v>
      </c>
      <c r="CL345" s="18"/>
      <c r="CM345" s="18"/>
      <c r="CN345" s="18"/>
      <c r="CO345" s="23"/>
      <c r="CP345" s="225"/>
      <c r="CQ345" s="225"/>
      <c r="CR345" s="169"/>
      <c r="CS345" s="170"/>
      <c r="CT345" s="23"/>
      <c r="CU345" s="23"/>
      <c r="CV345" s="169"/>
      <c r="DJ345" s="231"/>
      <c r="DP345" s="7" t="s">
        <v>955</v>
      </c>
      <c r="DQ345" s="7"/>
      <c r="DR345" s="7"/>
      <c r="DS345" s="235"/>
      <c r="DT345" s="236"/>
      <c r="DU345" s="236"/>
      <c r="DV345" s="236"/>
      <c r="DW345" s="236"/>
      <c r="EI345" s="19"/>
      <c r="EJ345" s="18"/>
      <c r="EK345" s="18"/>
      <c r="EL345" s="18"/>
      <c r="FA345" s="27"/>
      <c r="FB345" s="18"/>
      <c r="FC345" s="20"/>
      <c r="FD345" s="18"/>
    </row>
    <row r="346" spans="46:160" x14ac:dyDescent="0.3">
      <c r="AT346" s="44" t="str">
        <f t="shared" si="150"/>
        <v>4_14S.L8.W</v>
      </c>
      <c r="AU346" s="18" t="s">
        <v>68</v>
      </c>
      <c r="AV346" s="18" t="s">
        <v>1071</v>
      </c>
      <c r="AW346" s="20" t="s">
        <v>113</v>
      </c>
      <c r="AX346" s="227">
        <v>1220115</v>
      </c>
      <c r="AY346" s="228">
        <v>0</v>
      </c>
      <c r="AZ346" s="225" t="e">
        <f t="shared" si="148"/>
        <v>#N/A</v>
      </c>
      <c r="BA346" s="91"/>
      <c r="CK346" s="160" t="str">
        <f t="shared" si="149"/>
        <v>..</v>
      </c>
      <c r="CL346" s="18"/>
      <c r="CM346" s="18"/>
      <c r="CN346" s="18"/>
      <c r="CO346" s="23"/>
      <c r="CP346" s="225"/>
      <c r="CQ346" s="225"/>
      <c r="CR346" s="169"/>
      <c r="CS346" s="170"/>
      <c r="CT346" s="23"/>
      <c r="CU346" s="23"/>
      <c r="CV346" s="169"/>
      <c r="DJ346" s="231"/>
      <c r="DP346" s="7" t="s">
        <v>955</v>
      </c>
      <c r="DQ346" s="7"/>
      <c r="DR346" s="7"/>
      <c r="DS346" s="235"/>
      <c r="DT346" s="236"/>
      <c r="DU346" s="236"/>
      <c r="DV346" s="236"/>
      <c r="DW346" s="236"/>
      <c r="EI346" s="19"/>
      <c r="EJ346" s="18"/>
      <c r="EK346" s="18"/>
      <c r="EL346" s="18"/>
      <c r="FA346" s="27"/>
      <c r="FB346" s="18"/>
      <c r="FC346" s="20"/>
      <c r="FD346" s="18"/>
    </row>
    <row r="347" spans="46:160" x14ac:dyDescent="0.3">
      <c r="AT347" s="44" t="str">
        <f t="shared" si="150"/>
        <v>4_14x8S.L8.W</v>
      </c>
      <c r="AU347" s="18" t="s">
        <v>68</v>
      </c>
      <c r="AV347" s="18" t="s">
        <v>1107</v>
      </c>
      <c r="AW347" s="20" t="s">
        <v>113</v>
      </c>
      <c r="AX347" s="227">
        <v>1220115</v>
      </c>
      <c r="AY347" s="228">
        <v>0</v>
      </c>
      <c r="AZ347" s="225" t="e">
        <f t="shared" si="148"/>
        <v>#N/A</v>
      </c>
      <c r="BA347" s="91"/>
      <c r="CK347" s="160" t="str">
        <f t="shared" si="149"/>
        <v>..</v>
      </c>
      <c r="CL347" s="18"/>
      <c r="CM347" s="18"/>
      <c r="CN347" s="18"/>
      <c r="CO347" s="23"/>
      <c r="CP347" s="225"/>
      <c r="CQ347" s="225"/>
      <c r="CR347" s="169"/>
      <c r="CS347" s="170"/>
      <c r="CT347" s="23"/>
      <c r="CU347" s="23"/>
      <c r="CV347" s="169"/>
      <c r="DJ347" s="231"/>
      <c r="DP347" s="7" t="s">
        <v>969</v>
      </c>
      <c r="DQ347" s="7"/>
      <c r="DR347" s="7"/>
      <c r="DS347" s="235"/>
      <c r="DT347" s="236"/>
      <c r="DU347" s="236"/>
      <c r="DV347" s="236"/>
      <c r="DW347" s="236"/>
      <c r="EI347" s="19"/>
      <c r="EJ347" s="18"/>
      <c r="EK347" s="18"/>
      <c r="EL347" s="18"/>
      <c r="FA347" s="27"/>
      <c r="FB347" s="18"/>
      <c r="FC347" s="20"/>
      <c r="FD347" s="18"/>
    </row>
    <row r="348" spans="46:160" x14ac:dyDescent="0.3">
      <c r="AT348" s="44" t="str">
        <f t="shared" si="150"/>
        <v>5_14S.L8.W</v>
      </c>
      <c r="AU348" s="18" t="s">
        <v>68</v>
      </c>
      <c r="AV348" s="18" t="s">
        <v>1081</v>
      </c>
      <c r="AW348" s="20" t="s">
        <v>113</v>
      </c>
      <c r="AX348" s="227">
        <v>1220115</v>
      </c>
      <c r="AY348" s="228">
        <v>0</v>
      </c>
      <c r="AZ348" s="225" t="e">
        <f t="shared" si="148"/>
        <v>#N/A</v>
      </c>
      <c r="BA348" s="91"/>
      <c r="CK348" s="160" t="str">
        <f t="shared" si="149"/>
        <v>..</v>
      </c>
      <c r="CL348" s="18"/>
      <c r="CM348" s="18"/>
      <c r="CN348" s="18"/>
      <c r="CO348" s="23"/>
      <c r="CP348" s="225"/>
      <c r="CQ348" s="225"/>
      <c r="CR348" s="169"/>
      <c r="CS348" s="170"/>
      <c r="CT348" s="23"/>
      <c r="CU348" s="23"/>
      <c r="CV348" s="169"/>
      <c r="DJ348" s="231"/>
      <c r="DP348" s="7" t="s">
        <v>969</v>
      </c>
      <c r="DQ348" s="7"/>
      <c r="DR348" s="7"/>
      <c r="DS348" s="235"/>
      <c r="DT348" s="236"/>
      <c r="DU348" s="236"/>
      <c r="DV348" s="236"/>
      <c r="DW348" s="236"/>
      <c r="EI348" s="19"/>
      <c r="EJ348" s="18"/>
      <c r="EK348" s="18"/>
      <c r="EL348" s="18"/>
      <c r="FA348" s="27"/>
      <c r="FB348" s="18"/>
      <c r="FC348" s="20"/>
      <c r="FD348" s="18"/>
    </row>
    <row r="349" spans="46:160" x14ac:dyDescent="0.3">
      <c r="AT349" s="44" t="str">
        <f t="shared" si="150"/>
        <v>5_14x8S.L8.W</v>
      </c>
      <c r="AU349" s="18" t="s">
        <v>68</v>
      </c>
      <c r="AV349" s="18" t="s">
        <v>1118</v>
      </c>
      <c r="AW349" s="20" t="s">
        <v>113</v>
      </c>
      <c r="AX349" s="227">
        <v>1220115</v>
      </c>
      <c r="AY349" s="228">
        <v>0</v>
      </c>
      <c r="AZ349" s="225" t="e">
        <f t="shared" si="148"/>
        <v>#N/A</v>
      </c>
      <c r="BA349" s="91"/>
      <c r="CK349" s="160" t="str">
        <f t="shared" si="149"/>
        <v>..</v>
      </c>
      <c r="CL349" s="18"/>
      <c r="CM349" s="18"/>
      <c r="CN349" s="18"/>
      <c r="CO349" s="23"/>
      <c r="CP349" s="225"/>
      <c r="CQ349" s="225"/>
      <c r="CR349" s="169"/>
      <c r="CS349" s="170"/>
      <c r="CT349" s="23"/>
      <c r="CU349" s="23"/>
      <c r="CV349" s="169"/>
      <c r="DJ349" s="231"/>
      <c r="DP349" s="7" t="s">
        <v>969</v>
      </c>
      <c r="DQ349" s="7"/>
      <c r="DR349" s="7"/>
      <c r="DS349" s="235"/>
      <c r="DT349" s="236"/>
      <c r="DU349" s="236"/>
      <c r="DV349" s="236"/>
      <c r="DW349" s="236"/>
      <c r="EI349" s="19"/>
      <c r="EJ349" s="18"/>
      <c r="EK349" s="18"/>
      <c r="EL349" s="18"/>
    </row>
    <row r="350" spans="46:160" x14ac:dyDescent="0.3">
      <c r="AT350" s="44" t="str">
        <f t="shared" si="150"/>
        <v>5H_14x8S.L8.W</v>
      </c>
      <c r="AU350" s="18" t="s">
        <v>68</v>
      </c>
      <c r="AV350" s="18" t="s">
        <v>1126</v>
      </c>
      <c r="AW350" s="20" t="s">
        <v>113</v>
      </c>
      <c r="AX350" s="227">
        <v>1220115</v>
      </c>
      <c r="AY350" s="228">
        <v>0</v>
      </c>
      <c r="AZ350" s="225" t="e">
        <f t="shared" si="148"/>
        <v>#N/A</v>
      </c>
      <c r="BA350" s="91"/>
      <c r="CK350" s="160" t="str">
        <f t="shared" si="149"/>
        <v>..</v>
      </c>
      <c r="CL350" s="18"/>
      <c r="CM350" s="18"/>
      <c r="CN350" s="18"/>
      <c r="CO350" s="23"/>
      <c r="CP350" s="225"/>
      <c r="CQ350" s="225"/>
      <c r="CR350" s="169"/>
      <c r="CS350" s="170"/>
      <c r="CT350" s="23"/>
      <c r="CU350" s="23"/>
      <c r="CV350" s="169"/>
      <c r="DJ350" s="231"/>
      <c r="DP350" s="7" t="s">
        <v>969</v>
      </c>
      <c r="DQ350" s="7"/>
      <c r="DR350" s="7"/>
      <c r="DS350" s="235"/>
      <c r="DT350" s="236"/>
      <c r="DU350" s="236"/>
      <c r="DV350" s="236"/>
      <c r="DW350" s="236"/>
      <c r="EI350" s="19"/>
      <c r="EJ350" s="18"/>
      <c r="EK350" s="18"/>
      <c r="EL350" s="18"/>
    </row>
    <row r="351" spans="46:160" x14ac:dyDescent="0.3">
      <c r="AT351" s="44" t="str">
        <f t="shared" si="150"/>
        <v>6_12S.L8.W</v>
      </c>
      <c r="AU351" s="18" t="s">
        <v>68</v>
      </c>
      <c r="AV351" s="18" t="s">
        <v>1047</v>
      </c>
      <c r="AW351" s="20" t="s">
        <v>113</v>
      </c>
      <c r="AX351" s="227">
        <v>1220115</v>
      </c>
      <c r="AY351" s="228">
        <v>0</v>
      </c>
      <c r="AZ351" s="225" t="e">
        <f t="shared" si="148"/>
        <v>#N/A</v>
      </c>
      <c r="BA351" s="91"/>
      <c r="CK351" s="160" t="str">
        <f t="shared" si="149"/>
        <v>..</v>
      </c>
      <c r="CL351" s="18"/>
      <c r="CM351" s="18"/>
      <c r="CN351" s="18"/>
      <c r="CO351" s="23"/>
      <c r="CP351" s="225"/>
      <c r="CQ351" s="225"/>
      <c r="CR351" s="169"/>
      <c r="CS351" s="170"/>
      <c r="CT351" s="23"/>
      <c r="CU351" s="23"/>
      <c r="CV351" s="169"/>
      <c r="DJ351" s="231"/>
      <c r="DP351" s="7" t="s">
        <v>969</v>
      </c>
      <c r="DQ351" s="7"/>
      <c r="DR351" s="7"/>
      <c r="DS351" s="235"/>
      <c r="DT351" s="236"/>
      <c r="DU351" s="236"/>
      <c r="DV351" s="236"/>
      <c r="DW351" s="236"/>
      <c r="EI351" s="19"/>
      <c r="EJ351" s="18"/>
      <c r="EK351" s="18"/>
      <c r="EL351" s="18"/>
    </row>
    <row r="352" spans="46:160" x14ac:dyDescent="0.3">
      <c r="AT352" s="44" t="str">
        <f t="shared" si="150"/>
        <v>6_13S.L8.W</v>
      </c>
      <c r="AU352" s="18" t="s">
        <v>68</v>
      </c>
      <c r="AV352" s="18" t="s">
        <v>1066</v>
      </c>
      <c r="AW352" s="20" t="s">
        <v>113</v>
      </c>
      <c r="AX352" s="227">
        <v>1220115</v>
      </c>
      <c r="AY352" s="228">
        <v>0</v>
      </c>
      <c r="AZ352" s="225" t="e">
        <f t="shared" ref="AZ352:AZ415" si="151">AY352*INDEX($DB$90:$DB$92,MATCH($CQ$85,Currency,0))/$DB$90</f>
        <v>#N/A</v>
      </c>
      <c r="BA352" s="91"/>
      <c r="CK352" s="160" t="str">
        <f t="shared" si="149"/>
        <v>..</v>
      </c>
      <c r="CL352" s="18"/>
      <c r="CM352" s="18"/>
      <c r="CN352" s="18"/>
      <c r="CO352" s="23"/>
      <c r="CP352" s="225"/>
      <c r="CQ352" s="225"/>
      <c r="CR352" s="169"/>
      <c r="CS352" s="170"/>
      <c r="CT352" s="23"/>
      <c r="CU352" s="23"/>
      <c r="CV352" s="169"/>
      <c r="DJ352" s="231"/>
      <c r="DP352" s="7" t="s">
        <v>969</v>
      </c>
      <c r="DQ352" s="7"/>
      <c r="DR352" s="7"/>
      <c r="DS352" s="235"/>
      <c r="DT352" s="236"/>
      <c r="DU352" s="236"/>
      <c r="DV352" s="236"/>
      <c r="DW352" s="236"/>
      <c r="EI352" s="19"/>
      <c r="EJ352" s="18"/>
      <c r="EK352" s="18"/>
      <c r="EL352" s="20"/>
    </row>
    <row r="353" spans="46:160" x14ac:dyDescent="0.3">
      <c r="AT353" s="44" t="str">
        <f t="shared" si="150"/>
        <v>6_6T.L8.W</v>
      </c>
      <c r="AU353" s="18" t="s">
        <v>68</v>
      </c>
      <c r="AV353" s="18" t="s">
        <v>1247</v>
      </c>
      <c r="AW353" s="20" t="s">
        <v>113</v>
      </c>
      <c r="AX353" s="227">
        <v>1220115</v>
      </c>
      <c r="AY353" s="228">
        <v>0</v>
      </c>
      <c r="AZ353" s="225" t="e">
        <f t="shared" si="151"/>
        <v>#N/A</v>
      </c>
      <c r="BA353" s="91"/>
      <c r="CK353" s="160" t="str">
        <f t="shared" si="149"/>
        <v>..</v>
      </c>
      <c r="CL353" s="18"/>
      <c r="CM353" s="18"/>
      <c r="CN353" s="18"/>
      <c r="CO353" s="23"/>
      <c r="CP353" s="225"/>
      <c r="CQ353" s="225"/>
      <c r="CR353" s="169"/>
      <c r="CS353" s="170"/>
      <c r="CT353" s="23"/>
      <c r="CU353" s="23"/>
      <c r="CV353" s="169"/>
      <c r="DJ353" s="231"/>
      <c r="DP353" s="7" t="s">
        <v>969</v>
      </c>
      <c r="DQ353" s="7"/>
      <c r="DR353" s="7"/>
      <c r="DS353" s="235"/>
      <c r="DT353" s="236"/>
      <c r="DU353" s="236"/>
      <c r="DV353" s="236"/>
      <c r="DW353" s="236"/>
      <c r="EI353" s="19"/>
      <c r="EJ353" s="18"/>
      <c r="EK353" s="18"/>
      <c r="EL353" s="18"/>
    </row>
    <row r="354" spans="46:160" x14ac:dyDescent="0.3">
      <c r="AT354" s="44" t="str">
        <f t="shared" si="150"/>
        <v>6_8T.L8.W</v>
      </c>
      <c r="AU354" s="18" t="s">
        <v>68</v>
      </c>
      <c r="AV354" s="18" t="s">
        <v>1249</v>
      </c>
      <c r="AW354" s="20" t="s">
        <v>113</v>
      </c>
      <c r="AX354" s="227">
        <v>1220115</v>
      </c>
      <c r="AY354" s="228">
        <v>0</v>
      </c>
      <c r="AZ354" s="225" t="e">
        <f t="shared" si="151"/>
        <v>#N/A</v>
      </c>
      <c r="BA354" s="91"/>
      <c r="CK354" s="160" t="str">
        <f t="shared" si="149"/>
        <v>..</v>
      </c>
      <c r="CL354" s="18"/>
      <c r="CM354" s="18"/>
      <c r="CN354" s="18"/>
      <c r="CO354" s="23"/>
      <c r="CP354" s="225"/>
      <c r="CQ354" s="225"/>
      <c r="CR354" s="169"/>
      <c r="CS354" s="170"/>
      <c r="CT354" s="23"/>
      <c r="CU354" s="23"/>
      <c r="CV354" s="169"/>
      <c r="DJ354" s="231"/>
      <c r="DP354" s="7" t="s">
        <v>969</v>
      </c>
      <c r="DQ354" s="7"/>
      <c r="DR354" s="7"/>
      <c r="DS354" s="235"/>
      <c r="DT354" s="236"/>
      <c r="DU354" s="236"/>
      <c r="DV354" s="236"/>
      <c r="DW354" s="236"/>
      <c r="EI354" s="19"/>
      <c r="EJ354" s="18"/>
      <c r="EK354" s="18"/>
      <c r="EL354" s="18"/>
    </row>
    <row r="355" spans="46:160" x14ac:dyDescent="0.3">
      <c r="AT355" s="44" t="str">
        <f t="shared" si="150"/>
        <v>6H_14S.L8.W</v>
      </c>
      <c r="AU355" s="18" t="s">
        <v>68</v>
      </c>
      <c r="AV355" s="18" t="s">
        <v>1096</v>
      </c>
      <c r="AW355" s="20" t="s">
        <v>113</v>
      </c>
      <c r="AX355" s="227">
        <v>1220115</v>
      </c>
      <c r="AY355" s="228">
        <v>0</v>
      </c>
      <c r="AZ355" s="225" t="e">
        <f t="shared" si="151"/>
        <v>#N/A</v>
      </c>
      <c r="BA355" s="91"/>
      <c r="CK355" s="160" t="str">
        <f t="shared" si="149"/>
        <v>..</v>
      </c>
      <c r="CL355" s="18"/>
      <c r="CM355" s="18"/>
      <c r="CN355" s="18"/>
      <c r="CO355" s="23"/>
      <c r="CP355" s="225"/>
      <c r="CQ355" s="225"/>
      <c r="CR355" s="169"/>
      <c r="CS355" s="170"/>
      <c r="CT355" s="23"/>
      <c r="CU355" s="23"/>
      <c r="CV355" s="169"/>
      <c r="DJ355" s="231"/>
      <c r="DP355" s="7" t="s">
        <v>941</v>
      </c>
      <c r="DQ355" s="7"/>
      <c r="DR355" s="7"/>
      <c r="DS355" s="235"/>
      <c r="DT355" s="236"/>
      <c r="DU355" s="236"/>
      <c r="DV355" s="236"/>
      <c r="DW355" s="236"/>
      <c r="EI355" s="19"/>
      <c r="EJ355" s="18"/>
      <c r="EK355" s="18"/>
      <c r="EL355" s="20"/>
    </row>
    <row r="356" spans="46:160" x14ac:dyDescent="0.3">
      <c r="AT356" s="44" t="str">
        <f t="shared" si="150"/>
        <v>6H_14x8S.L8.W</v>
      </c>
      <c r="AU356" s="18" t="s">
        <v>68</v>
      </c>
      <c r="AV356" s="18" t="s">
        <v>1134</v>
      </c>
      <c r="AW356" s="20" t="s">
        <v>113</v>
      </c>
      <c r="AX356" s="227">
        <v>1220115</v>
      </c>
      <c r="AY356" s="228">
        <v>0</v>
      </c>
      <c r="AZ356" s="225" t="e">
        <f t="shared" si="151"/>
        <v>#N/A</v>
      </c>
      <c r="BA356" s="91"/>
      <c r="CK356" s="160" t="str">
        <f t="shared" si="149"/>
        <v>..</v>
      </c>
      <c r="CL356" s="18"/>
      <c r="CM356" s="18"/>
      <c r="CN356" s="18"/>
      <c r="CO356" s="23"/>
      <c r="CP356" s="225"/>
      <c r="CQ356" s="225"/>
      <c r="CR356" s="169"/>
      <c r="CS356" s="170"/>
      <c r="CT356" s="23"/>
      <c r="CU356" s="23"/>
      <c r="CV356" s="169"/>
      <c r="DJ356" s="231"/>
      <c r="DP356" s="7" t="s">
        <v>941</v>
      </c>
      <c r="DQ356" s="7"/>
      <c r="DR356" s="7"/>
      <c r="DS356" s="235"/>
      <c r="DT356" s="236"/>
      <c r="DU356" s="236"/>
      <c r="DV356" s="236"/>
      <c r="DW356" s="236"/>
      <c r="EI356" s="19"/>
      <c r="EJ356" s="18"/>
      <c r="EK356" s="18"/>
      <c r="EL356" s="18"/>
    </row>
    <row r="357" spans="46:160" x14ac:dyDescent="0.3">
      <c r="AT357" s="44" t="str">
        <f t="shared" si="150"/>
        <v>7_10T.L8.W</v>
      </c>
      <c r="AU357" s="18" t="s">
        <v>68</v>
      </c>
      <c r="AV357" s="18" t="s">
        <v>795</v>
      </c>
      <c r="AW357" s="20" t="s">
        <v>113</v>
      </c>
      <c r="AX357" s="227">
        <v>1220115</v>
      </c>
      <c r="AY357" s="228">
        <v>0</v>
      </c>
      <c r="AZ357" s="225" t="e">
        <f t="shared" si="151"/>
        <v>#N/A</v>
      </c>
      <c r="BA357" s="91"/>
      <c r="CK357" s="160" t="str">
        <f t="shared" si="149"/>
        <v>..</v>
      </c>
      <c r="CL357" s="18"/>
      <c r="CM357" s="18"/>
      <c r="CN357" s="18"/>
      <c r="CO357" s="23"/>
      <c r="CP357" s="225"/>
      <c r="CQ357" s="225"/>
      <c r="CR357" s="169"/>
      <c r="CS357" s="170"/>
      <c r="CT357" s="23"/>
      <c r="CU357" s="23"/>
      <c r="CV357" s="169"/>
      <c r="DJ357" s="231"/>
      <c r="DP357" s="7" t="s">
        <v>941</v>
      </c>
      <c r="DQ357" s="7"/>
      <c r="DR357" s="7"/>
      <c r="DS357" s="235"/>
      <c r="DT357" s="236"/>
      <c r="DU357" s="236"/>
      <c r="DV357" s="236"/>
      <c r="DW357" s="236"/>
      <c r="EI357" s="21"/>
      <c r="EJ357" s="18"/>
      <c r="EK357" s="18"/>
      <c r="EL357" s="18"/>
    </row>
    <row r="358" spans="46:160" x14ac:dyDescent="0.3">
      <c r="AT358" s="44" t="str">
        <f t="shared" si="150"/>
        <v>7_6T.L8.W</v>
      </c>
      <c r="AU358" s="18" t="s">
        <v>68</v>
      </c>
      <c r="AV358" s="20" t="s">
        <v>764</v>
      </c>
      <c r="AW358" s="20" t="s">
        <v>113</v>
      </c>
      <c r="AX358" s="227">
        <v>1220115</v>
      </c>
      <c r="AY358" s="228">
        <v>0</v>
      </c>
      <c r="AZ358" s="225" t="e">
        <f t="shared" si="151"/>
        <v>#N/A</v>
      </c>
      <c r="BA358" s="91"/>
      <c r="CK358" s="160" t="str">
        <f t="shared" si="149"/>
        <v>..</v>
      </c>
      <c r="CL358" s="18"/>
      <c r="CM358" s="18"/>
      <c r="CN358" s="18"/>
      <c r="CO358" s="23"/>
      <c r="CP358" s="225"/>
      <c r="CQ358" s="225"/>
      <c r="CR358" s="169"/>
      <c r="CS358" s="170"/>
      <c r="CT358" s="23"/>
      <c r="CU358" s="23"/>
      <c r="CV358" s="169"/>
      <c r="DJ358" s="231"/>
      <c r="DP358" s="7" t="s">
        <v>941</v>
      </c>
      <c r="DQ358" s="7"/>
      <c r="DR358" s="7"/>
      <c r="DS358" s="235"/>
      <c r="DT358" s="236"/>
      <c r="DU358" s="236"/>
      <c r="DV358" s="236"/>
      <c r="DW358" s="236"/>
      <c r="EI358" s="19"/>
      <c r="EJ358" s="18"/>
      <c r="EK358" s="18"/>
      <c r="EL358" s="18"/>
    </row>
    <row r="359" spans="46:160" x14ac:dyDescent="0.3">
      <c r="AT359" s="44" t="str">
        <f t="shared" si="150"/>
        <v>7_8T.L8.W</v>
      </c>
      <c r="AU359" s="18" t="s">
        <v>68</v>
      </c>
      <c r="AV359" s="18" t="s">
        <v>778</v>
      </c>
      <c r="AW359" s="20" t="s">
        <v>113</v>
      </c>
      <c r="AX359" s="227">
        <v>1220115</v>
      </c>
      <c r="AY359" s="228">
        <v>0</v>
      </c>
      <c r="AZ359" s="225" t="e">
        <f t="shared" si="151"/>
        <v>#N/A</v>
      </c>
      <c r="BA359" s="91"/>
      <c r="CK359" s="160" t="str">
        <f t="shared" si="149"/>
        <v>..</v>
      </c>
      <c r="CL359" s="18"/>
      <c r="CM359" s="18"/>
      <c r="CN359" s="18"/>
      <c r="CO359" s="23"/>
      <c r="CP359" s="225"/>
      <c r="CQ359" s="225"/>
      <c r="CR359" s="169"/>
      <c r="CS359" s="170"/>
      <c r="CT359" s="23"/>
      <c r="CU359" s="23"/>
      <c r="CV359" s="169"/>
      <c r="DJ359" s="231"/>
      <c r="DP359" s="7" t="s">
        <v>941</v>
      </c>
      <c r="DQ359" s="7"/>
      <c r="DR359" s="7"/>
      <c r="DS359" s="235"/>
      <c r="DT359" s="236"/>
      <c r="DU359" s="236"/>
      <c r="DV359" s="236"/>
      <c r="DW359" s="236"/>
      <c r="EI359" s="19"/>
      <c r="EJ359" s="18"/>
      <c r="EK359" s="18"/>
      <c r="EL359" s="20"/>
      <c r="FB359" s="11"/>
      <c r="FC359" s="11"/>
    </row>
    <row r="360" spans="46:160" x14ac:dyDescent="0.3">
      <c r="AT360" s="44" t="str">
        <f t="shared" si="150"/>
        <v>7H_10T.L8.W</v>
      </c>
      <c r="AU360" s="18" t="s">
        <v>68</v>
      </c>
      <c r="AV360" s="18" t="s">
        <v>802</v>
      </c>
      <c r="AW360" s="20" t="s">
        <v>113</v>
      </c>
      <c r="AX360" s="227">
        <v>1220115</v>
      </c>
      <c r="AY360" s="228">
        <v>0</v>
      </c>
      <c r="AZ360" s="225" t="e">
        <f t="shared" si="151"/>
        <v>#N/A</v>
      </c>
      <c r="BA360" s="91"/>
      <c r="CK360" s="160" t="str">
        <f t="shared" si="149"/>
        <v>..</v>
      </c>
      <c r="CL360" s="18"/>
      <c r="CM360" s="18"/>
      <c r="CN360" s="18"/>
      <c r="CO360" s="23"/>
      <c r="CP360" s="225"/>
      <c r="CQ360" s="225"/>
      <c r="CR360" s="169"/>
      <c r="CS360" s="170"/>
      <c r="CT360" s="23"/>
      <c r="CU360" s="23"/>
      <c r="CV360" s="169"/>
      <c r="DJ360" s="231"/>
      <c r="DP360" s="7" t="s">
        <v>941</v>
      </c>
      <c r="DQ360" s="7"/>
      <c r="DR360" s="7"/>
      <c r="DS360" s="235"/>
      <c r="DT360" s="236"/>
      <c r="DU360" s="236"/>
      <c r="DV360" s="236"/>
      <c r="DW360" s="236"/>
      <c r="EI360" s="21"/>
      <c r="EJ360" s="18"/>
      <c r="EK360" s="18"/>
      <c r="EL360" s="20"/>
      <c r="FB360" s="11"/>
      <c r="FC360" s="11"/>
    </row>
    <row r="361" spans="46:160" x14ac:dyDescent="0.3">
      <c r="AT361" s="44" t="str">
        <f t="shared" si="150"/>
        <v>8_10T.L8.W</v>
      </c>
      <c r="AU361" s="18" t="s">
        <v>68</v>
      </c>
      <c r="AV361" s="18" t="s">
        <v>810</v>
      </c>
      <c r="AW361" s="20" t="s">
        <v>113</v>
      </c>
      <c r="AX361" s="227">
        <v>1220115</v>
      </c>
      <c r="AY361" s="228">
        <v>0</v>
      </c>
      <c r="AZ361" s="225" t="e">
        <f t="shared" si="151"/>
        <v>#N/A</v>
      </c>
      <c r="BA361" s="91"/>
      <c r="CK361" s="160" t="str">
        <f t="shared" si="149"/>
        <v>..</v>
      </c>
      <c r="CL361" s="18"/>
      <c r="CM361" s="18"/>
      <c r="CN361" s="18"/>
      <c r="CO361" s="23"/>
      <c r="CP361" s="225"/>
      <c r="CQ361" s="225"/>
      <c r="CR361" s="169"/>
      <c r="CS361" s="170"/>
      <c r="CT361" s="23"/>
      <c r="CU361" s="23"/>
      <c r="CV361" s="169"/>
      <c r="DJ361" s="231"/>
      <c r="DP361" s="7" t="s">
        <v>941</v>
      </c>
      <c r="DQ361" s="7"/>
      <c r="DR361" s="7"/>
      <c r="DS361" s="235"/>
      <c r="DT361" s="236"/>
      <c r="DU361" s="236"/>
      <c r="DV361" s="236"/>
      <c r="DW361" s="236"/>
      <c r="EI361" s="19"/>
      <c r="EJ361" s="18"/>
      <c r="EK361" s="18"/>
      <c r="EL361" s="18"/>
      <c r="FB361" s="20"/>
      <c r="FC361" s="20"/>
      <c r="FD361" s="18"/>
    </row>
    <row r="362" spans="46:160" x14ac:dyDescent="0.3">
      <c r="AT362" s="44" t="str">
        <f t="shared" si="150"/>
        <v>8_12T.L8.W</v>
      </c>
      <c r="AU362" s="18" t="s">
        <v>68</v>
      </c>
      <c r="AV362" s="18" t="s">
        <v>826</v>
      </c>
      <c r="AW362" s="20" t="s">
        <v>113</v>
      </c>
      <c r="AX362" s="227">
        <v>1220115</v>
      </c>
      <c r="AY362" s="228">
        <v>0</v>
      </c>
      <c r="AZ362" s="225" t="e">
        <f t="shared" si="151"/>
        <v>#N/A</v>
      </c>
      <c r="BA362" s="91"/>
      <c r="CK362" s="160" t="str">
        <f t="shared" si="149"/>
        <v>..</v>
      </c>
      <c r="CL362" s="18"/>
      <c r="CM362" s="18"/>
      <c r="CN362" s="18"/>
      <c r="CO362" s="23"/>
      <c r="CP362" s="225"/>
      <c r="CQ362" s="225"/>
      <c r="CR362" s="169"/>
      <c r="CS362" s="161"/>
      <c r="CT362" s="23"/>
      <c r="CU362" s="23"/>
      <c r="CV362" s="23"/>
      <c r="DJ362" s="231"/>
      <c r="DP362" s="7" t="s">
        <v>941</v>
      </c>
      <c r="DQ362" s="7"/>
      <c r="DR362" s="7"/>
      <c r="DS362" s="235"/>
      <c r="DT362" s="236"/>
      <c r="DU362" s="236"/>
      <c r="DV362" s="236"/>
      <c r="DW362" s="236"/>
      <c r="EI362" s="19"/>
      <c r="EJ362" s="18"/>
      <c r="EK362" s="18"/>
      <c r="EL362" s="18"/>
      <c r="FB362" s="20"/>
      <c r="FC362" s="20"/>
      <c r="FD362" s="18"/>
    </row>
    <row r="363" spans="46:160" x14ac:dyDescent="0.3">
      <c r="AT363" s="44" t="str">
        <f t="shared" si="150"/>
        <v>8_14S.L8.W</v>
      </c>
      <c r="AU363" s="18" t="s">
        <v>68</v>
      </c>
      <c r="AV363" s="18" t="s">
        <v>1103</v>
      </c>
      <c r="AW363" s="20" t="s">
        <v>113</v>
      </c>
      <c r="AX363" s="227">
        <v>1220115</v>
      </c>
      <c r="AY363" s="228">
        <v>0</v>
      </c>
      <c r="AZ363" s="225" t="e">
        <f t="shared" si="151"/>
        <v>#N/A</v>
      </c>
      <c r="BA363" s="91"/>
      <c r="CK363" s="160" t="str">
        <f t="shared" si="149"/>
        <v>..</v>
      </c>
      <c r="CL363" s="18"/>
      <c r="CM363" s="18"/>
      <c r="CN363" s="18"/>
      <c r="CO363" s="23"/>
      <c r="CP363" s="225"/>
      <c r="CQ363" s="225"/>
      <c r="CR363" s="169"/>
      <c r="CS363" s="161"/>
      <c r="CT363" s="23"/>
      <c r="CU363" s="23"/>
      <c r="CV363" s="23"/>
      <c r="DJ363" s="231"/>
      <c r="DP363" s="7" t="s">
        <v>925</v>
      </c>
      <c r="DQ363" s="7"/>
      <c r="DR363" s="7"/>
      <c r="DS363" s="235"/>
      <c r="DT363" s="236"/>
      <c r="DU363" s="236"/>
      <c r="DV363" s="236"/>
      <c r="DW363" s="236"/>
      <c r="EI363" s="19"/>
      <c r="EJ363" s="18"/>
      <c r="EK363" s="18"/>
      <c r="EL363" s="18"/>
      <c r="FB363" s="20"/>
      <c r="FC363" s="20"/>
      <c r="FD363" s="18"/>
    </row>
    <row r="364" spans="46:160" x14ac:dyDescent="0.3">
      <c r="AT364" s="44" t="str">
        <f t="shared" si="150"/>
        <v>8_6T.L8.W</v>
      </c>
      <c r="AU364" s="18" t="s">
        <v>68</v>
      </c>
      <c r="AV364" s="18" t="s">
        <v>773</v>
      </c>
      <c r="AW364" s="20" t="s">
        <v>113</v>
      </c>
      <c r="AX364" s="227">
        <v>1220115</v>
      </c>
      <c r="AY364" s="228">
        <v>0</v>
      </c>
      <c r="AZ364" s="225" t="e">
        <f t="shared" si="151"/>
        <v>#N/A</v>
      </c>
      <c r="BA364" s="91"/>
      <c r="CK364" s="160" t="str">
        <f t="shared" si="149"/>
        <v>..</v>
      </c>
      <c r="CL364" s="18"/>
      <c r="CM364" s="18"/>
      <c r="CN364" s="18"/>
      <c r="CO364" s="23"/>
      <c r="CP364" s="225"/>
      <c r="CQ364" s="225"/>
      <c r="CR364" s="23"/>
      <c r="CS364" s="161"/>
      <c r="CT364" s="23"/>
      <c r="CU364" s="23"/>
      <c r="CV364" s="23"/>
      <c r="DJ364" s="231"/>
      <c r="DP364" s="7" t="s">
        <v>925</v>
      </c>
      <c r="DQ364" s="7"/>
      <c r="DR364" s="7"/>
      <c r="DS364" s="235"/>
      <c r="DT364" s="236"/>
      <c r="DU364" s="236"/>
      <c r="DV364" s="236"/>
      <c r="DW364" s="236"/>
      <c r="EI364" s="21"/>
      <c r="EJ364" s="18"/>
      <c r="EK364" s="18"/>
      <c r="EL364" s="18"/>
      <c r="FB364" s="18"/>
      <c r="FC364" s="20"/>
      <c r="FD364" s="18"/>
    </row>
    <row r="365" spans="46:160" x14ac:dyDescent="0.3">
      <c r="AT365" s="44" t="str">
        <f t="shared" si="150"/>
        <v>8_8T.L8.W</v>
      </c>
      <c r="AU365" s="18" t="s">
        <v>68</v>
      </c>
      <c r="AV365" s="18" t="s">
        <v>785</v>
      </c>
      <c r="AW365" s="20" t="s">
        <v>113</v>
      </c>
      <c r="AX365" s="227">
        <v>1220115</v>
      </c>
      <c r="AY365" s="228">
        <v>0</v>
      </c>
      <c r="AZ365" s="225" t="e">
        <f t="shared" si="151"/>
        <v>#N/A</v>
      </c>
      <c r="BA365" s="91"/>
      <c r="CK365" s="160" t="str">
        <f t="shared" si="149"/>
        <v>..</v>
      </c>
      <c r="CL365" s="18"/>
      <c r="CM365" s="18"/>
      <c r="CN365" s="18"/>
      <c r="CO365" s="23"/>
      <c r="CP365" s="225"/>
      <c r="CQ365" s="225"/>
      <c r="CR365" s="23"/>
      <c r="CS365" s="161"/>
      <c r="CT365" s="23"/>
      <c r="CU365" s="23"/>
      <c r="CV365" s="23"/>
      <c r="DJ365" s="231"/>
      <c r="DP365" s="7" t="s">
        <v>925</v>
      </c>
      <c r="DQ365" s="7"/>
      <c r="DR365" s="7"/>
      <c r="DS365" s="235"/>
      <c r="DT365" s="236"/>
      <c r="DU365" s="236"/>
      <c r="DV365" s="236"/>
      <c r="DW365" s="236"/>
      <c r="EI365" s="21"/>
      <c r="EJ365" s="18"/>
      <c r="EK365" s="18"/>
      <c r="EL365" s="18"/>
      <c r="FB365" s="18"/>
      <c r="FC365" s="20"/>
      <c r="FD365" s="18"/>
    </row>
    <row r="366" spans="46:160" x14ac:dyDescent="0.3">
      <c r="AT366" s="44" t="str">
        <f t="shared" si="150"/>
        <v>9_10T.L8.W</v>
      </c>
      <c r="AU366" s="18" t="s">
        <v>68</v>
      </c>
      <c r="AV366" s="18" t="s">
        <v>818</v>
      </c>
      <c r="AW366" s="20" t="s">
        <v>113</v>
      </c>
      <c r="AX366" s="227">
        <v>1220115</v>
      </c>
      <c r="AY366" s="228">
        <v>0</v>
      </c>
      <c r="AZ366" s="225" t="e">
        <f t="shared" si="151"/>
        <v>#N/A</v>
      </c>
      <c r="BA366" s="91"/>
      <c r="CK366" s="160" t="str">
        <f t="shared" si="149"/>
        <v>..</v>
      </c>
      <c r="CL366" s="18"/>
      <c r="CM366" s="18"/>
      <c r="CN366" s="18"/>
      <c r="CO366" s="23"/>
      <c r="CP366" s="225"/>
      <c r="CQ366" s="225"/>
      <c r="CR366" s="23"/>
      <c r="CS366" s="161"/>
      <c r="CT366" s="23"/>
      <c r="CU366" s="23"/>
      <c r="CV366" s="23"/>
      <c r="DJ366" s="231"/>
      <c r="DP366" s="7" t="s">
        <v>925</v>
      </c>
      <c r="DQ366" s="7"/>
      <c r="DR366" s="7"/>
      <c r="DS366" s="235"/>
      <c r="DT366" s="236"/>
      <c r="DU366" s="236"/>
      <c r="DV366" s="236"/>
      <c r="DW366" s="236"/>
      <c r="EI366" s="19"/>
      <c r="EJ366" s="18"/>
      <c r="EK366" s="18"/>
      <c r="EL366" s="18"/>
      <c r="FB366" s="18"/>
      <c r="FC366" s="20"/>
      <c r="FD366" s="18"/>
    </row>
    <row r="367" spans="46:160" x14ac:dyDescent="0.3">
      <c r="AT367" s="44" t="str">
        <f t="shared" si="150"/>
        <v>9_12T.L8.W</v>
      </c>
      <c r="AU367" s="18" t="s">
        <v>68</v>
      </c>
      <c r="AV367" s="18" t="s">
        <v>840</v>
      </c>
      <c r="AW367" s="20" t="s">
        <v>113</v>
      </c>
      <c r="AX367" s="227">
        <v>1220115</v>
      </c>
      <c r="AY367" s="228">
        <v>0</v>
      </c>
      <c r="AZ367" s="225" t="e">
        <f t="shared" si="151"/>
        <v>#N/A</v>
      </c>
      <c r="BA367" s="91"/>
      <c r="CK367" s="160" t="str">
        <f t="shared" si="149"/>
        <v>..</v>
      </c>
      <c r="CL367" s="18"/>
      <c r="CM367" s="18"/>
      <c r="CN367" s="18"/>
      <c r="CO367" s="23"/>
      <c r="CP367" s="225"/>
      <c r="CQ367" s="225"/>
      <c r="CR367" s="23"/>
      <c r="CS367" s="161"/>
      <c r="CT367" s="23"/>
      <c r="CU367" s="23"/>
      <c r="CV367" s="23"/>
      <c r="DJ367" s="231"/>
      <c r="DP367" s="7" t="s">
        <v>925</v>
      </c>
      <c r="DQ367" s="7"/>
      <c r="DR367" s="7"/>
      <c r="DS367" s="235"/>
      <c r="DT367" s="236"/>
      <c r="DU367" s="236"/>
      <c r="DV367" s="236"/>
      <c r="DW367" s="236"/>
      <c r="EI367" s="19"/>
      <c r="EJ367" s="18"/>
      <c r="EK367" s="18"/>
      <c r="EL367" s="18"/>
      <c r="FB367" s="18"/>
      <c r="FC367" s="20"/>
      <c r="FD367" s="18"/>
    </row>
    <row r="368" spans="46:160" x14ac:dyDescent="0.3">
      <c r="AT368" s="44" t="str">
        <f t="shared" si="150"/>
        <v>9_13T.L8.W</v>
      </c>
      <c r="AU368" s="18" t="s">
        <v>68</v>
      </c>
      <c r="AV368" s="18" t="s">
        <v>876</v>
      </c>
      <c r="AW368" s="20" t="s">
        <v>113</v>
      </c>
      <c r="AX368" s="227">
        <v>1220115</v>
      </c>
      <c r="AY368" s="228">
        <v>0</v>
      </c>
      <c r="AZ368" s="225" t="e">
        <f t="shared" si="151"/>
        <v>#N/A</v>
      </c>
      <c r="BA368" s="91"/>
      <c r="CK368" s="160" t="str">
        <f t="shared" si="149"/>
        <v>..</v>
      </c>
      <c r="CL368" s="18"/>
      <c r="CM368" s="18"/>
      <c r="CN368" s="18"/>
      <c r="CO368" s="23"/>
      <c r="CP368" s="225"/>
      <c r="CQ368" s="225"/>
      <c r="CR368" s="23"/>
      <c r="CS368" s="161"/>
      <c r="CT368" s="23"/>
      <c r="CU368" s="23"/>
      <c r="CV368" s="23"/>
      <c r="DJ368" s="231"/>
      <c r="DP368" s="7" t="s">
        <v>925</v>
      </c>
      <c r="DQ368" s="7"/>
      <c r="DR368" s="7"/>
      <c r="DS368" s="235"/>
      <c r="DT368" s="236"/>
      <c r="DU368" s="236"/>
      <c r="DV368" s="236"/>
      <c r="DW368" s="236"/>
      <c r="EI368" s="19"/>
      <c r="EJ368" s="18"/>
      <c r="EK368" s="18"/>
      <c r="EL368" s="18"/>
      <c r="FB368" s="18"/>
      <c r="FC368" s="20"/>
      <c r="FD368" s="18"/>
    </row>
    <row r="369" spans="46:160" x14ac:dyDescent="0.3">
      <c r="AT369" s="44" t="str">
        <f t="shared" si="150"/>
        <v>9_14T.L8.W</v>
      </c>
      <c r="AU369" s="18" t="s">
        <v>68</v>
      </c>
      <c r="AV369" s="18" t="s">
        <v>917</v>
      </c>
      <c r="AW369" s="20" t="s">
        <v>113</v>
      </c>
      <c r="AX369" s="227">
        <v>1220115</v>
      </c>
      <c r="AY369" s="228">
        <v>0</v>
      </c>
      <c r="AZ369" s="225" t="e">
        <f t="shared" si="151"/>
        <v>#N/A</v>
      </c>
      <c r="BA369" s="91"/>
      <c r="CK369" s="160" t="str">
        <f t="shared" si="149"/>
        <v>..</v>
      </c>
      <c r="CL369" s="18"/>
      <c r="CM369" s="18"/>
      <c r="CN369" s="18"/>
      <c r="CO369" s="23"/>
      <c r="CP369" s="225"/>
      <c r="CQ369" s="225"/>
      <c r="CR369" s="23"/>
      <c r="CS369" s="161"/>
      <c r="CT369" s="23"/>
      <c r="CU369" s="23"/>
      <c r="CV369" s="23"/>
      <c r="DJ369" s="231"/>
      <c r="DP369" s="7" t="s">
        <v>925</v>
      </c>
      <c r="DQ369" s="7"/>
      <c r="DR369" s="7"/>
      <c r="DS369" s="235"/>
      <c r="DT369" s="236"/>
      <c r="DU369" s="236"/>
      <c r="DV369" s="236"/>
      <c r="DW369" s="236"/>
      <c r="EI369" s="19"/>
      <c r="EJ369" s="18"/>
      <c r="EK369" s="18"/>
      <c r="EL369" s="18"/>
      <c r="FB369" s="18"/>
      <c r="FC369" s="20"/>
      <c r="FD369" s="18"/>
    </row>
    <row r="370" spans="46:160" x14ac:dyDescent="0.3">
      <c r="AT370" s="44" t="str">
        <f t="shared" si="150"/>
        <v>10_12T.LL.W</v>
      </c>
      <c r="AU370" s="18" t="s">
        <v>69</v>
      </c>
      <c r="AV370" s="18" t="s">
        <v>850</v>
      </c>
      <c r="AW370" s="20" t="s">
        <v>113</v>
      </c>
      <c r="AX370" s="227">
        <v>1220115</v>
      </c>
      <c r="AY370" s="228">
        <v>0</v>
      </c>
      <c r="AZ370" s="225" t="e">
        <f t="shared" si="151"/>
        <v>#N/A</v>
      </c>
      <c r="BA370" s="91"/>
      <c r="CK370" s="160" t="str">
        <f t="shared" si="149"/>
        <v>..</v>
      </c>
      <c r="CL370" s="18"/>
      <c r="CM370" s="18"/>
      <c r="CN370" s="18"/>
      <c r="CO370" s="23"/>
      <c r="CP370" s="225"/>
      <c r="CQ370" s="225"/>
      <c r="CR370" s="23"/>
      <c r="CS370" s="161"/>
      <c r="CT370" s="23"/>
      <c r="CU370" s="23"/>
      <c r="CV370" s="23"/>
      <c r="DJ370" s="231"/>
      <c r="DP370" s="7" t="s">
        <v>925</v>
      </c>
      <c r="DQ370" s="7"/>
      <c r="DR370" s="7"/>
      <c r="DS370" s="235"/>
      <c r="DT370" s="236"/>
      <c r="DU370" s="236"/>
      <c r="DV370" s="236"/>
      <c r="DW370" s="236"/>
      <c r="EI370" s="19"/>
      <c r="EJ370" s="18"/>
      <c r="EK370" s="18"/>
      <c r="EL370" s="20"/>
      <c r="FB370" s="18"/>
      <c r="FC370" s="20"/>
      <c r="FD370" s="18"/>
    </row>
    <row r="371" spans="46:160" x14ac:dyDescent="0.3">
      <c r="AT371" s="44" t="str">
        <f t="shared" si="150"/>
        <v>10_13T.LL.W</v>
      </c>
      <c r="AU371" s="18" t="s">
        <v>69</v>
      </c>
      <c r="AV371" s="18" t="s">
        <v>888</v>
      </c>
      <c r="AW371" s="20" t="s">
        <v>113</v>
      </c>
      <c r="AX371" s="227">
        <v>1220115</v>
      </c>
      <c r="AY371" s="228">
        <v>0</v>
      </c>
      <c r="AZ371" s="225" t="e">
        <f t="shared" si="151"/>
        <v>#N/A</v>
      </c>
      <c r="BA371" s="91"/>
      <c r="CK371" s="160" t="str">
        <f t="shared" si="149"/>
        <v>..</v>
      </c>
      <c r="CL371" s="18"/>
      <c r="CM371" s="18"/>
      <c r="CN371" s="18"/>
      <c r="CO371" s="23"/>
      <c r="CP371" s="225"/>
      <c r="CQ371" s="225"/>
      <c r="CR371" s="23"/>
      <c r="CS371" s="161"/>
      <c r="CT371" s="23"/>
      <c r="CU371" s="23"/>
      <c r="CV371" s="23"/>
      <c r="DJ371" s="231"/>
      <c r="DP371" s="7" t="s">
        <v>952</v>
      </c>
      <c r="DQ371" s="7"/>
      <c r="DR371" s="7"/>
      <c r="DS371" s="235"/>
      <c r="DT371" s="236"/>
      <c r="DU371" s="236"/>
      <c r="DV371" s="236"/>
      <c r="DW371" s="236"/>
      <c r="EI371" s="19"/>
      <c r="EJ371" s="18"/>
      <c r="EK371" s="18"/>
      <c r="EL371" s="18"/>
      <c r="FB371" s="18"/>
      <c r="FC371" s="20"/>
      <c r="FD371" s="18"/>
    </row>
    <row r="372" spans="46:160" x14ac:dyDescent="0.3">
      <c r="AT372" s="44" t="str">
        <f t="shared" si="150"/>
        <v>10_14S.LL.W</v>
      </c>
      <c r="AU372" s="18" t="s">
        <v>69</v>
      </c>
      <c r="AV372" s="18" t="s">
        <v>1182</v>
      </c>
      <c r="AW372" s="20" t="s">
        <v>113</v>
      </c>
      <c r="AX372" s="227">
        <v>1220115</v>
      </c>
      <c r="AY372" s="228">
        <v>0</v>
      </c>
      <c r="AZ372" s="225" t="e">
        <f t="shared" si="151"/>
        <v>#N/A</v>
      </c>
      <c r="BA372" s="91"/>
      <c r="CK372" s="160" t="str">
        <f t="shared" si="149"/>
        <v>..</v>
      </c>
      <c r="CL372" s="18"/>
      <c r="CM372" s="18"/>
      <c r="CN372" s="18"/>
      <c r="CO372" s="23"/>
      <c r="CP372" s="225"/>
      <c r="CQ372" s="225"/>
      <c r="CR372" s="23"/>
      <c r="CS372" s="161"/>
      <c r="CT372" s="23"/>
      <c r="CU372" s="23"/>
      <c r="CV372" s="23"/>
      <c r="DJ372" s="231"/>
      <c r="DP372" s="7" t="s">
        <v>952</v>
      </c>
      <c r="DQ372" s="7"/>
      <c r="DR372" s="7"/>
      <c r="DS372" s="235"/>
      <c r="DT372" s="236"/>
      <c r="DU372" s="236"/>
      <c r="DV372" s="236"/>
      <c r="DW372" s="236"/>
      <c r="EI372" s="19"/>
      <c r="EJ372" s="18"/>
      <c r="EK372" s="18"/>
      <c r="EL372" s="18"/>
      <c r="FB372" s="18"/>
      <c r="FC372" s="20"/>
      <c r="FD372" s="18"/>
    </row>
    <row r="373" spans="46:160" x14ac:dyDescent="0.3">
      <c r="AT373" s="44" t="str">
        <f t="shared" si="150"/>
        <v>10_14T.LL.W</v>
      </c>
      <c r="AU373" s="18" t="s">
        <v>69</v>
      </c>
      <c r="AV373" s="18" t="s">
        <v>930</v>
      </c>
      <c r="AW373" s="20" t="s">
        <v>113</v>
      </c>
      <c r="AX373" s="227">
        <v>1220115</v>
      </c>
      <c r="AY373" s="228">
        <v>0</v>
      </c>
      <c r="AZ373" s="225" t="e">
        <f t="shared" si="151"/>
        <v>#N/A</v>
      </c>
      <c r="BA373" s="91"/>
      <c r="CK373" s="160" t="str">
        <f t="shared" si="149"/>
        <v>..</v>
      </c>
      <c r="CL373" s="18"/>
      <c r="CM373" s="18"/>
      <c r="CN373" s="18"/>
      <c r="CO373" s="23"/>
      <c r="CP373" s="225"/>
      <c r="CQ373" s="225"/>
      <c r="CR373" s="23"/>
      <c r="CS373" s="161"/>
      <c r="CT373" s="23"/>
      <c r="CU373" s="23"/>
      <c r="CV373" s="23"/>
      <c r="DJ373" s="231"/>
      <c r="DP373" s="7" t="s">
        <v>952</v>
      </c>
      <c r="DQ373" s="7"/>
      <c r="DR373" s="7"/>
      <c r="DS373" s="235"/>
      <c r="DT373" s="236"/>
      <c r="DU373" s="236"/>
      <c r="DV373" s="236"/>
      <c r="DW373" s="236"/>
      <c r="EI373" s="19"/>
      <c r="EJ373" s="18"/>
      <c r="EK373" s="18"/>
      <c r="EL373" s="18"/>
      <c r="FB373" s="18"/>
      <c r="FC373" s="20"/>
      <c r="FD373" s="18"/>
    </row>
    <row r="374" spans="46:160" x14ac:dyDescent="0.3">
      <c r="AT374" s="44" t="str">
        <f t="shared" si="150"/>
        <v>11_12T.LL.W</v>
      </c>
      <c r="AU374" s="18" t="s">
        <v>69</v>
      </c>
      <c r="AV374" s="18" t="s">
        <v>863</v>
      </c>
      <c r="AW374" s="20" t="s">
        <v>113</v>
      </c>
      <c r="AX374" s="227">
        <v>1220115</v>
      </c>
      <c r="AY374" s="228">
        <v>0</v>
      </c>
      <c r="AZ374" s="225" t="e">
        <f t="shared" si="151"/>
        <v>#N/A</v>
      </c>
      <c r="BA374" s="91"/>
      <c r="CK374" s="160" t="str">
        <f t="shared" si="149"/>
        <v>..</v>
      </c>
      <c r="CL374" s="18"/>
      <c r="CM374" s="18"/>
      <c r="CN374" s="18"/>
      <c r="CO374" s="23"/>
      <c r="CP374" s="225"/>
      <c r="CQ374" s="225"/>
      <c r="CR374" s="23"/>
      <c r="CS374" s="161"/>
      <c r="CT374" s="23"/>
      <c r="CU374" s="23"/>
      <c r="CV374" s="23"/>
      <c r="DJ374" s="231"/>
      <c r="DP374" s="7" t="s">
        <v>952</v>
      </c>
      <c r="DQ374" s="7"/>
      <c r="DR374" s="7"/>
      <c r="DS374" s="235"/>
      <c r="DT374" s="236"/>
      <c r="DU374" s="236"/>
      <c r="DV374" s="236"/>
      <c r="DW374" s="236"/>
      <c r="EI374" s="19"/>
      <c r="EJ374" s="18"/>
      <c r="EK374" s="18"/>
      <c r="EL374" s="18"/>
      <c r="FB374" s="18"/>
      <c r="FC374" s="20"/>
      <c r="FD374" s="18"/>
    </row>
    <row r="375" spans="46:160" x14ac:dyDescent="0.3">
      <c r="AT375" s="44" t="str">
        <f t="shared" si="150"/>
        <v>11_13T.LL.W</v>
      </c>
      <c r="AU375" s="18" t="s">
        <v>69</v>
      </c>
      <c r="AV375" s="18" t="s">
        <v>898</v>
      </c>
      <c r="AW375" s="20" t="s">
        <v>113</v>
      </c>
      <c r="AX375" s="227">
        <v>1220115</v>
      </c>
      <c r="AY375" s="228">
        <v>0</v>
      </c>
      <c r="AZ375" s="225" t="e">
        <f t="shared" si="151"/>
        <v>#N/A</v>
      </c>
      <c r="BA375" s="91"/>
      <c r="CK375" s="160" t="str">
        <f t="shared" si="149"/>
        <v>..</v>
      </c>
      <c r="CL375" s="18"/>
      <c r="CM375" s="18"/>
      <c r="CN375" s="18"/>
      <c r="CO375" s="23"/>
      <c r="CP375" s="225"/>
      <c r="CQ375" s="225"/>
      <c r="CR375" s="23"/>
      <c r="CS375" s="161"/>
      <c r="CT375" s="23"/>
      <c r="CU375" s="23"/>
      <c r="CV375" s="23"/>
      <c r="DJ375" s="231"/>
      <c r="DP375" s="7" t="s">
        <v>952</v>
      </c>
      <c r="DQ375" s="7"/>
      <c r="DR375" s="7"/>
      <c r="DS375" s="235"/>
      <c r="DT375" s="236"/>
      <c r="DU375" s="236"/>
      <c r="DV375" s="236"/>
      <c r="DW375" s="236"/>
      <c r="EI375" s="21"/>
      <c r="EJ375" s="18"/>
      <c r="EK375" s="18"/>
      <c r="EL375" s="18"/>
      <c r="FB375" s="18"/>
      <c r="FC375" s="20"/>
      <c r="FD375" s="18"/>
    </row>
    <row r="376" spans="46:160" x14ac:dyDescent="0.3">
      <c r="AT376" s="44" t="str">
        <f t="shared" si="150"/>
        <v>11_14T.LL.W</v>
      </c>
      <c r="AU376" s="18" t="s">
        <v>69</v>
      </c>
      <c r="AV376" s="18" t="s">
        <v>943</v>
      </c>
      <c r="AW376" s="20" t="s">
        <v>113</v>
      </c>
      <c r="AX376" s="227">
        <v>1220115</v>
      </c>
      <c r="AY376" s="228">
        <v>0</v>
      </c>
      <c r="AZ376" s="225" t="e">
        <f t="shared" si="151"/>
        <v>#N/A</v>
      </c>
      <c r="BA376" s="91"/>
      <c r="CK376" s="160" t="str">
        <f t="shared" si="149"/>
        <v>..</v>
      </c>
      <c r="CL376" s="18"/>
      <c r="CM376" s="18"/>
      <c r="CN376" s="18"/>
      <c r="CO376" s="23"/>
      <c r="CP376" s="225"/>
      <c r="CQ376" s="225"/>
      <c r="CR376" s="23"/>
      <c r="CS376" s="161"/>
      <c r="CT376" s="23"/>
      <c r="CU376" s="23"/>
      <c r="CV376" s="23"/>
      <c r="DJ376" s="231"/>
      <c r="DP376" s="7" t="s">
        <v>952</v>
      </c>
      <c r="DQ376" s="7"/>
      <c r="DR376" s="7"/>
      <c r="DS376" s="235"/>
      <c r="DT376" s="236"/>
      <c r="DU376" s="236"/>
      <c r="DV376" s="236"/>
      <c r="DW376" s="236"/>
      <c r="EI376" s="19"/>
      <c r="EJ376" s="18"/>
      <c r="EK376" s="18"/>
      <c r="EL376" s="18"/>
      <c r="FB376" s="18"/>
      <c r="FC376" s="20"/>
      <c r="FD376" s="18"/>
    </row>
    <row r="377" spans="46:160" x14ac:dyDescent="0.3">
      <c r="AT377" s="44" t="str">
        <f t="shared" si="150"/>
        <v>12_13T.LL.W</v>
      </c>
      <c r="AU377" s="18" t="s">
        <v>69</v>
      </c>
      <c r="AV377" s="18" t="s">
        <v>907</v>
      </c>
      <c r="AW377" s="20" t="s">
        <v>113</v>
      </c>
      <c r="AX377" s="227">
        <v>1220115</v>
      </c>
      <c r="AY377" s="228">
        <v>0</v>
      </c>
      <c r="AZ377" s="225" t="e">
        <f t="shared" si="151"/>
        <v>#N/A</v>
      </c>
      <c r="BA377" s="91"/>
      <c r="CK377" s="160" t="str">
        <f t="shared" si="149"/>
        <v>..</v>
      </c>
      <c r="CL377" s="18"/>
      <c r="CM377" s="18"/>
      <c r="CN377" s="18"/>
      <c r="CO377" s="23"/>
      <c r="CP377" s="225"/>
      <c r="CQ377" s="225"/>
      <c r="CR377" s="23"/>
      <c r="CS377" s="161"/>
      <c r="CT377" s="23"/>
      <c r="CU377" s="23"/>
      <c r="CV377" s="23"/>
      <c r="DJ377" s="231"/>
      <c r="DP377" s="7" t="s">
        <v>952</v>
      </c>
      <c r="DQ377" s="7"/>
      <c r="DR377" s="7"/>
      <c r="DS377" s="235"/>
      <c r="DT377" s="236"/>
      <c r="DU377" s="236"/>
      <c r="DV377" s="236"/>
      <c r="DW377" s="236"/>
      <c r="EI377" s="19"/>
      <c r="EJ377" s="18"/>
      <c r="EK377" s="18"/>
      <c r="EL377" s="20"/>
      <c r="FB377" s="18"/>
      <c r="FC377" s="20"/>
      <c r="FD377" s="18"/>
    </row>
    <row r="378" spans="46:160" x14ac:dyDescent="0.3">
      <c r="AT378" s="44" t="str">
        <f t="shared" si="150"/>
        <v>12_14F.LL.W</v>
      </c>
      <c r="AU378" s="18" t="s">
        <v>69</v>
      </c>
      <c r="AV378" s="18" t="s">
        <v>603</v>
      </c>
      <c r="AW378" s="20" t="s">
        <v>113</v>
      </c>
      <c r="AX378" s="227">
        <v>1220115</v>
      </c>
      <c r="AY378" s="228">
        <v>0</v>
      </c>
      <c r="AZ378" s="225" t="e">
        <f t="shared" si="151"/>
        <v>#N/A</v>
      </c>
      <c r="BA378" s="91"/>
      <c r="CK378" s="160" t="str">
        <f t="shared" si="149"/>
        <v>..</v>
      </c>
      <c r="CL378" s="18"/>
      <c r="CM378" s="18"/>
      <c r="CN378" s="18"/>
      <c r="CO378" s="23"/>
      <c r="CP378" s="225"/>
      <c r="CQ378" s="225"/>
      <c r="CR378" s="23"/>
      <c r="CS378" s="161"/>
      <c r="CT378" s="23"/>
      <c r="CU378" s="23"/>
      <c r="CV378" s="23"/>
      <c r="DJ378" s="231"/>
      <c r="DP378" s="7" t="s">
        <v>952</v>
      </c>
      <c r="DQ378" s="7"/>
      <c r="DR378" s="7"/>
      <c r="DS378" s="235"/>
      <c r="DT378" s="236"/>
      <c r="DU378" s="236"/>
      <c r="DV378" s="236"/>
      <c r="DW378" s="236"/>
      <c r="EI378" s="19"/>
      <c r="EJ378" s="18"/>
      <c r="EK378" s="18"/>
      <c r="EL378" s="20"/>
      <c r="FB378" s="18"/>
      <c r="FC378" s="20"/>
      <c r="FD378" s="18"/>
    </row>
    <row r="379" spans="46:160" x14ac:dyDescent="0.3">
      <c r="AT379" s="44" t="str">
        <f t="shared" si="150"/>
        <v>12_14T.LL.W</v>
      </c>
      <c r="AU379" s="18" t="s">
        <v>69</v>
      </c>
      <c r="AV379" s="18" t="s">
        <v>957</v>
      </c>
      <c r="AW379" s="20" t="s">
        <v>113</v>
      </c>
      <c r="AX379" s="227">
        <v>1220115</v>
      </c>
      <c r="AY379" s="228">
        <v>0</v>
      </c>
      <c r="AZ379" s="225" t="e">
        <f t="shared" si="151"/>
        <v>#N/A</v>
      </c>
      <c r="BA379" s="91"/>
      <c r="CK379" s="160" t="str">
        <f t="shared" si="149"/>
        <v>..</v>
      </c>
      <c r="CL379" s="18"/>
      <c r="CM379" s="18"/>
      <c r="CN379" s="18"/>
      <c r="CO379" s="23"/>
      <c r="CP379" s="225"/>
      <c r="CQ379" s="225"/>
      <c r="CR379" s="23"/>
      <c r="CS379" s="161"/>
      <c r="CT379" s="23"/>
      <c r="CU379" s="23"/>
      <c r="CV379" s="23"/>
      <c r="DJ379" s="231"/>
      <c r="DP379" s="7" t="s">
        <v>966</v>
      </c>
      <c r="DQ379" s="7"/>
      <c r="DR379" s="7"/>
      <c r="DS379" s="235"/>
      <c r="DT379" s="236"/>
      <c r="DU379" s="236"/>
      <c r="DV379" s="236"/>
      <c r="DW379" s="236"/>
      <c r="EI379" s="19"/>
      <c r="EJ379" s="18"/>
      <c r="EK379" s="18"/>
      <c r="EL379" s="18"/>
      <c r="FB379" s="18"/>
      <c r="FC379" s="20"/>
      <c r="FD379" s="18"/>
    </row>
    <row r="380" spans="46:160" x14ac:dyDescent="0.3">
      <c r="AT380" s="44" t="str">
        <f t="shared" si="150"/>
        <v>12_15T.LL.W</v>
      </c>
      <c r="AU380" s="18" t="s">
        <v>69</v>
      </c>
      <c r="AV380" s="18" t="s">
        <v>988</v>
      </c>
      <c r="AW380" s="20" t="s">
        <v>113</v>
      </c>
      <c r="AX380" s="227">
        <v>1220115</v>
      </c>
      <c r="AY380" s="228">
        <v>0</v>
      </c>
      <c r="AZ380" s="225" t="e">
        <f t="shared" si="151"/>
        <v>#N/A</v>
      </c>
      <c r="BA380" s="91"/>
      <c r="CK380" s="160" t="str">
        <f t="shared" si="149"/>
        <v>..</v>
      </c>
      <c r="CL380" s="18"/>
      <c r="CM380" s="18"/>
      <c r="CN380" s="18"/>
      <c r="CO380" s="23"/>
      <c r="CP380" s="225"/>
      <c r="CQ380" s="225"/>
      <c r="CR380" s="23"/>
      <c r="CS380" s="161"/>
      <c r="CT380" s="23"/>
      <c r="CU380" s="23"/>
      <c r="CV380" s="23"/>
      <c r="DJ380" s="231"/>
      <c r="DP380" s="7" t="s">
        <v>966</v>
      </c>
      <c r="DQ380" s="7"/>
      <c r="DR380" s="7"/>
      <c r="DS380" s="235"/>
      <c r="DT380" s="236"/>
      <c r="DU380" s="236"/>
      <c r="DV380" s="236"/>
      <c r="DW380" s="236"/>
      <c r="EI380" s="19"/>
      <c r="EJ380" s="18"/>
      <c r="EK380" s="18"/>
      <c r="EL380" s="20"/>
      <c r="FB380" s="18"/>
      <c r="FC380" s="20"/>
      <c r="FD380" s="18"/>
    </row>
    <row r="381" spans="46:160" x14ac:dyDescent="0.3">
      <c r="AT381" s="44" t="str">
        <f t="shared" si="150"/>
        <v>12_18B.LL.W</v>
      </c>
      <c r="AU381" s="18" t="s">
        <v>69</v>
      </c>
      <c r="AV381" s="18" t="s">
        <v>133</v>
      </c>
      <c r="AW381" s="20" t="s">
        <v>113</v>
      </c>
      <c r="AX381" s="227">
        <v>1220115</v>
      </c>
      <c r="AY381" s="228">
        <v>0</v>
      </c>
      <c r="AZ381" s="225" t="e">
        <f t="shared" si="151"/>
        <v>#N/A</v>
      </c>
      <c r="BA381" s="91"/>
      <c r="CK381" s="160" t="str">
        <f t="shared" ref="CK381:CK444" si="152">CONCATENATE(CM381,".",CN381,".",CO381)</f>
        <v>..</v>
      </c>
      <c r="CL381" s="18"/>
      <c r="CM381" s="18"/>
      <c r="CN381" s="18"/>
      <c r="CO381" s="23"/>
      <c r="CP381" s="225"/>
      <c r="CQ381" s="225"/>
      <c r="CR381" s="23"/>
      <c r="CS381" s="161"/>
      <c r="CT381" s="23"/>
      <c r="CU381" s="23"/>
      <c r="CV381" s="23"/>
      <c r="DJ381" s="231"/>
      <c r="DP381" s="7" t="s">
        <v>966</v>
      </c>
      <c r="DQ381" s="7"/>
      <c r="DR381" s="7"/>
      <c r="DS381" s="235"/>
      <c r="DT381" s="236"/>
      <c r="DU381" s="236"/>
      <c r="DV381" s="236"/>
      <c r="DW381" s="236"/>
      <c r="EI381" s="19"/>
      <c r="EJ381" s="18"/>
      <c r="EK381" s="18"/>
      <c r="EL381" s="20"/>
      <c r="FB381" s="18"/>
      <c r="FC381" s="20"/>
      <c r="FD381" s="18"/>
    </row>
    <row r="382" spans="46:160" x14ac:dyDescent="0.3">
      <c r="AT382" s="44" t="str">
        <f t="shared" si="150"/>
        <v>12_20B.LL.W</v>
      </c>
      <c r="AU382" s="18" t="s">
        <v>69</v>
      </c>
      <c r="AV382" s="18" t="s">
        <v>219</v>
      </c>
      <c r="AW382" s="20" t="s">
        <v>113</v>
      </c>
      <c r="AX382" s="227">
        <v>1220115</v>
      </c>
      <c r="AY382" s="228">
        <v>0</v>
      </c>
      <c r="AZ382" s="225" t="e">
        <f t="shared" si="151"/>
        <v>#N/A</v>
      </c>
      <c r="BA382" s="91"/>
      <c r="CK382" s="160" t="str">
        <f t="shared" si="152"/>
        <v>..</v>
      </c>
      <c r="CL382" s="18"/>
      <c r="CM382" s="18"/>
      <c r="CN382" s="18"/>
      <c r="CO382" s="23"/>
      <c r="CP382" s="225"/>
      <c r="CQ382" s="225"/>
      <c r="CR382" s="23"/>
      <c r="CS382" s="161"/>
      <c r="CT382" s="23"/>
      <c r="CU382" s="23"/>
      <c r="CV382" s="23"/>
      <c r="DJ382" s="231"/>
      <c r="DP382" s="7" t="s">
        <v>966</v>
      </c>
      <c r="DQ382" s="7"/>
      <c r="DR382" s="7"/>
      <c r="DS382" s="235"/>
      <c r="DT382" s="236"/>
      <c r="DU382" s="236"/>
      <c r="DV382" s="236"/>
      <c r="DW382" s="236"/>
      <c r="EI382" s="21"/>
      <c r="EJ382" s="18"/>
      <c r="EK382" s="18"/>
      <c r="EL382" s="20"/>
      <c r="FB382" s="18"/>
      <c r="FC382" s="20"/>
      <c r="FD382" s="18"/>
    </row>
    <row r="383" spans="46:160" x14ac:dyDescent="0.3">
      <c r="AT383" s="44" t="str">
        <f t="shared" si="150"/>
        <v>12_22B.LL.W</v>
      </c>
      <c r="AU383" s="18" t="s">
        <v>69</v>
      </c>
      <c r="AV383" s="18" t="s">
        <v>336</v>
      </c>
      <c r="AW383" s="20" t="s">
        <v>113</v>
      </c>
      <c r="AX383" s="227">
        <v>1220115</v>
      </c>
      <c r="AY383" s="228">
        <v>0</v>
      </c>
      <c r="AZ383" s="225" t="e">
        <f t="shared" si="151"/>
        <v>#N/A</v>
      </c>
      <c r="BA383" s="91"/>
      <c r="CK383" s="160" t="str">
        <f t="shared" si="152"/>
        <v>..</v>
      </c>
      <c r="CL383" s="18"/>
      <c r="CM383" s="18"/>
      <c r="CN383" s="18"/>
      <c r="CO383" s="23"/>
      <c r="CP383" s="225"/>
      <c r="CQ383" s="225"/>
      <c r="CR383" s="23"/>
      <c r="CS383" s="161"/>
      <c r="CT383" s="23"/>
      <c r="CU383" s="23"/>
      <c r="CV383" s="23"/>
      <c r="DJ383" s="231"/>
      <c r="DP383" s="7" t="s">
        <v>966</v>
      </c>
      <c r="DQ383" s="7"/>
      <c r="DR383" s="7"/>
      <c r="DS383" s="235"/>
      <c r="DT383" s="236"/>
      <c r="DU383" s="236"/>
      <c r="DV383" s="236"/>
      <c r="DW383" s="236"/>
      <c r="EI383" s="21"/>
      <c r="EJ383" s="18"/>
      <c r="EK383" s="18"/>
      <c r="EL383" s="20"/>
      <c r="FB383" s="18"/>
      <c r="FC383" s="20"/>
      <c r="FD383" s="18"/>
    </row>
    <row r="384" spans="46:160" x14ac:dyDescent="0.3">
      <c r="AT384" s="44" t="str">
        <f t="shared" si="150"/>
        <v>12_24B.LL.W</v>
      </c>
      <c r="AU384" s="18" t="s">
        <v>69</v>
      </c>
      <c r="AV384" s="18" t="s">
        <v>424</v>
      </c>
      <c r="AW384" s="20" t="s">
        <v>113</v>
      </c>
      <c r="AX384" s="227">
        <v>1220115</v>
      </c>
      <c r="AY384" s="228">
        <v>0</v>
      </c>
      <c r="AZ384" s="225" t="e">
        <f t="shared" si="151"/>
        <v>#N/A</v>
      </c>
      <c r="BA384" s="91"/>
      <c r="CK384" s="160" t="str">
        <f t="shared" si="152"/>
        <v>..</v>
      </c>
      <c r="CL384" s="18"/>
      <c r="CM384" s="18"/>
      <c r="CN384" s="18"/>
      <c r="CO384" s="23"/>
      <c r="CP384" s="225"/>
      <c r="CQ384" s="225"/>
      <c r="CR384" s="23"/>
      <c r="CS384" s="161"/>
      <c r="CT384" s="23"/>
      <c r="CU384" s="23"/>
      <c r="CV384" s="23"/>
      <c r="DJ384" s="231"/>
      <c r="DP384" s="7" t="s">
        <v>966</v>
      </c>
      <c r="DQ384" s="7"/>
      <c r="DR384" s="7"/>
      <c r="DS384" s="235"/>
      <c r="DT384" s="236"/>
      <c r="DU384" s="236"/>
      <c r="DV384" s="236"/>
      <c r="DW384" s="236"/>
      <c r="EI384" s="19"/>
      <c r="EJ384" s="18"/>
      <c r="EK384" s="18"/>
      <c r="EL384" s="20"/>
      <c r="FB384" s="18"/>
      <c r="FC384" s="20"/>
      <c r="FD384" s="18"/>
    </row>
    <row r="385" spans="46:160" x14ac:dyDescent="0.3">
      <c r="AT385" s="44" t="str">
        <f t="shared" si="150"/>
        <v>12_26B.LL.W</v>
      </c>
      <c r="AU385" s="18" t="s">
        <v>69</v>
      </c>
      <c r="AV385" s="18" t="s">
        <v>510</v>
      </c>
      <c r="AW385" s="20" t="s">
        <v>113</v>
      </c>
      <c r="AX385" s="227">
        <v>1220115</v>
      </c>
      <c r="AY385" s="228">
        <v>0</v>
      </c>
      <c r="AZ385" s="225" t="e">
        <f t="shared" si="151"/>
        <v>#N/A</v>
      </c>
      <c r="BA385" s="91"/>
      <c r="CK385" s="160" t="str">
        <f t="shared" si="152"/>
        <v>..</v>
      </c>
      <c r="CL385" s="18"/>
      <c r="CM385" s="18"/>
      <c r="CN385" s="18"/>
      <c r="CO385" s="23"/>
      <c r="CP385" s="225"/>
      <c r="CQ385" s="225"/>
      <c r="CR385" s="23"/>
      <c r="CS385" s="161"/>
      <c r="CT385" s="23"/>
      <c r="CU385" s="23"/>
      <c r="CV385" s="23"/>
      <c r="DJ385" s="231"/>
      <c r="DP385" s="7" t="s">
        <v>966</v>
      </c>
      <c r="DQ385" s="7"/>
      <c r="DR385" s="7"/>
      <c r="DS385" s="235"/>
      <c r="DT385" s="236"/>
      <c r="DU385" s="236"/>
      <c r="DV385" s="236"/>
      <c r="DW385" s="236"/>
      <c r="EI385" s="21"/>
      <c r="EJ385" s="18"/>
      <c r="EK385" s="18"/>
      <c r="EL385" s="20"/>
      <c r="FB385" s="18"/>
      <c r="FC385" s="20"/>
      <c r="FD385" s="18"/>
    </row>
    <row r="386" spans="46:160" x14ac:dyDescent="0.3">
      <c r="AT386" s="44" t="str">
        <f t="shared" si="150"/>
        <v>13_14F.LL.W</v>
      </c>
      <c r="AU386" s="18" t="s">
        <v>69</v>
      </c>
      <c r="AV386" s="18" t="s">
        <v>623</v>
      </c>
      <c r="AW386" s="20" t="s">
        <v>113</v>
      </c>
      <c r="AX386" s="227">
        <v>1220115</v>
      </c>
      <c r="AY386" s="228">
        <v>0</v>
      </c>
      <c r="AZ386" s="225" t="e">
        <f t="shared" si="151"/>
        <v>#N/A</v>
      </c>
      <c r="BA386" s="91"/>
      <c r="CK386" s="160" t="str">
        <f t="shared" si="152"/>
        <v>..</v>
      </c>
      <c r="CL386" s="18"/>
      <c r="CM386" s="18"/>
      <c r="CN386" s="18"/>
      <c r="CO386" s="23"/>
      <c r="CP386" s="225"/>
      <c r="CQ386" s="225"/>
      <c r="CR386" s="23"/>
      <c r="CS386" s="161"/>
      <c r="CT386" s="23"/>
      <c r="CU386" s="23"/>
      <c r="CV386" s="23"/>
      <c r="DJ386" s="231"/>
      <c r="DP386" s="7" t="s">
        <v>966</v>
      </c>
      <c r="DQ386" s="7"/>
      <c r="DR386" s="7"/>
      <c r="DS386" s="235"/>
      <c r="DT386" s="236"/>
      <c r="DU386" s="236"/>
      <c r="DV386" s="236"/>
      <c r="DW386" s="236"/>
      <c r="EI386" s="21"/>
      <c r="EJ386" s="18"/>
      <c r="EK386" s="18"/>
      <c r="EL386" s="18"/>
      <c r="FB386" s="18"/>
      <c r="FC386" s="20"/>
      <c r="FD386" s="18"/>
    </row>
    <row r="387" spans="46:160" x14ac:dyDescent="0.3">
      <c r="AT387" s="44" t="str">
        <f t="shared" si="150"/>
        <v>13_14T.LL.W</v>
      </c>
      <c r="AU387" s="18" t="s">
        <v>69</v>
      </c>
      <c r="AV387" s="18" t="s">
        <v>971</v>
      </c>
      <c r="AW387" s="20" t="s">
        <v>113</v>
      </c>
      <c r="AX387" s="227">
        <v>1220115</v>
      </c>
      <c r="AY387" s="228">
        <v>0</v>
      </c>
      <c r="AZ387" s="225" t="e">
        <f t="shared" si="151"/>
        <v>#N/A</v>
      </c>
      <c r="BA387" s="91"/>
      <c r="CK387" s="160" t="str">
        <f t="shared" si="152"/>
        <v>..</v>
      </c>
      <c r="CL387" s="18"/>
      <c r="CM387" s="18"/>
      <c r="CN387" s="18"/>
      <c r="CO387" s="23"/>
      <c r="CP387" s="225"/>
      <c r="CQ387" s="225"/>
      <c r="CR387" s="23"/>
      <c r="CS387" s="161"/>
      <c r="CT387" s="23"/>
      <c r="CU387" s="23"/>
      <c r="CV387" s="23"/>
      <c r="DJ387" s="231"/>
      <c r="DP387" s="7" t="s">
        <v>938</v>
      </c>
      <c r="DQ387" s="7"/>
      <c r="DR387" s="7"/>
      <c r="DS387" s="235"/>
      <c r="DT387" s="236"/>
      <c r="DU387" s="236"/>
      <c r="DV387" s="236"/>
      <c r="DW387" s="236"/>
      <c r="EI387" s="21"/>
      <c r="EJ387" s="18"/>
      <c r="EK387" s="18"/>
      <c r="EL387" s="20"/>
      <c r="FB387" s="18"/>
      <c r="FC387" s="20"/>
      <c r="FD387" s="18"/>
    </row>
    <row r="388" spans="46:160" x14ac:dyDescent="0.3">
      <c r="AT388" s="44" t="str">
        <f t="shared" si="150"/>
        <v>13_15F.LL.W</v>
      </c>
      <c r="AU388" s="18" t="s">
        <v>69</v>
      </c>
      <c r="AV388" s="18" t="s">
        <v>653</v>
      </c>
      <c r="AW388" s="20" t="s">
        <v>113</v>
      </c>
      <c r="AX388" s="227">
        <v>1220115</v>
      </c>
      <c r="AY388" s="228">
        <v>0</v>
      </c>
      <c r="AZ388" s="225" t="e">
        <f t="shared" si="151"/>
        <v>#N/A</v>
      </c>
      <c r="BA388" s="91"/>
      <c r="CK388" s="160" t="str">
        <f t="shared" si="152"/>
        <v>..</v>
      </c>
      <c r="CL388" s="18"/>
      <c r="CM388" s="18"/>
      <c r="CN388" s="18"/>
      <c r="CO388" s="23"/>
      <c r="CP388" s="225"/>
      <c r="CQ388" s="225"/>
      <c r="CR388" s="23"/>
      <c r="CS388" s="161"/>
      <c r="CT388" s="23"/>
      <c r="CU388" s="23"/>
      <c r="CV388" s="23"/>
      <c r="DJ388" s="231"/>
      <c r="DP388" s="7" t="s">
        <v>938</v>
      </c>
      <c r="DQ388" s="7"/>
      <c r="DR388" s="7"/>
      <c r="DS388" s="235"/>
      <c r="DT388" s="236"/>
      <c r="DU388" s="236"/>
      <c r="DV388" s="236"/>
      <c r="DW388" s="236"/>
      <c r="EI388" s="21"/>
      <c r="EJ388" s="18"/>
      <c r="EK388" s="18"/>
      <c r="EL388" s="20"/>
      <c r="FB388" s="18"/>
      <c r="FC388" s="20"/>
      <c r="FD388" s="18"/>
    </row>
    <row r="389" spans="46:160" x14ac:dyDescent="0.3">
      <c r="AT389" s="44" t="str">
        <f t="shared" si="150"/>
        <v>13_15T.LL.W</v>
      </c>
      <c r="AU389" s="18" t="s">
        <v>69</v>
      </c>
      <c r="AV389" s="18" t="s">
        <v>997</v>
      </c>
      <c r="AW389" s="20" t="s">
        <v>113</v>
      </c>
      <c r="AX389" s="227">
        <v>1220115</v>
      </c>
      <c r="AY389" s="228">
        <v>0</v>
      </c>
      <c r="AZ389" s="225" t="e">
        <f t="shared" si="151"/>
        <v>#N/A</v>
      </c>
      <c r="BA389" s="91"/>
      <c r="CK389" s="160" t="str">
        <f t="shared" si="152"/>
        <v>..</v>
      </c>
      <c r="CL389" s="18"/>
      <c r="CM389" s="18"/>
      <c r="CN389" s="18"/>
      <c r="CO389" s="23"/>
      <c r="CP389" s="225"/>
      <c r="CQ389" s="225"/>
      <c r="CR389" s="23"/>
      <c r="CS389" s="161"/>
      <c r="CT389" s="23"/>
      <c r="CU389" s="23"/>
      <c r="CV389" s="23"/>
      <c r="DJ389" s="231"/>
      <c r="DP389" s="7" t="s">
        <v>938</v>
      </c>
      <c r="DQ389" s="7"/>
      <c r="DR389" s="7"/>
      <c r="DS389" s="235"/>
      <c r="DT389" s="236"/>
      <c r="DU389" s="236"/>
      <c r="DV389" s="236"/>
      <c r="DW389" s="236"/>
      <c r="EI389" s="21"/>
      <c r="EJ389" s="18"/>
      <c r="EK389" s="18"/>
      <c r="EL389" s="20"/>
      <c r="FB389" s="18"/>
      <c r="FC389" s="20"/>
      <c r="FD389" s="18"/>
    </row>
    <row r="390" spans="46:160" x14ac:dyDescent="0.3">
      <c r="AT390" s="44" t="str">
        <f t="shared" si="150"/>
        <v>13_16F.LL.W</v>
      </c>
      <c r="AU390" s="18" t="s">
        <v>69</v>
      </c>
      <c r="AV390" s="18" t="s">
        <v>690</v>
      </c>
      <c r="AW390" s="20" t="s">
        <v>113</v>
      </c>
      <c r="AX390" s="227">
        <v>1220115</v>
      </c>
      <c r="AY390" s="228">
        <v>0</v>
      </c>
      <c r="AZ390" s="225" t="e">
        <f t="shared" si="151"/>
        <v>#N/A</v>
      </c>
      <c r="BA390" s="91"/>
      <c r="CK390" s="160" t="str">
        <f t="shared" si="152"/>
        <v>..</v>
      </c>
      <c r="CL390" s="18"/>
      <c r="CM390" s="18"/>
      <c r="CN390" s="18"/>
      <c r="CO390" s="23"/>
      <c r="CP390" s="225"/>
      <c r="CQ390" s="225"/>
      <c r="CR390" s="23"/>
      <c r="CS390" s="161"/>
      <c r="CT390" s="23"/>
      <c r="CU390" s="23"/>
      <c r="CV390" s="23"/>
      <c r="DJ390" s="231"/>
      <c r="DP390" s="7" t="s">
        <v>938</v>
      </c>
      <c r="DQ390" s="7"/>
      <c r="DR390" s="7"/>
      <c r="DS390" s="235"/>
      <c r="DT390" s="236"/>
      <c r="DU390" s="236"/>
      <c r="DV390" s="236"/>
      <c r="DW390" s="236"/>
      <c r="EI390" s="21"/>
      <c r="EJ390" s="18"/>
      <c r="EK390" s="18"/>
      <c r="EL390" s="18"/>
      <c r="FB390" s="18"/>
      <c r="FC390" s="20"/>
      <c r="FD390" s="18"/>
    </row>
    <row r="391" spans="46:160" x14ac:dyDescent="0.3">
      <c r="AT391" s="44" t="str">
        <f t="shared" si="150"/>
        <v>13_16T.LL.W</v>
      </c>
      <c r="AU391" s="18" t="s">
        <v>69</v>
      </c>
      <c r="AV391" s="18" t="s">
        <v>1012</v>
      </c>
      <c r="AW391" s="20" t="s">
        <v>113</v>
      </c>
      <c r="AX391" s="227">
        <v>1220115</v>
      </c>
      <c r="AY391" s="228">
        <v>0</v>
      </c>
      <c r="AZ391" s="225" t="e">
        <f t="shared" si="151"/>
        <v>#N/A</v>
      </c>
      <c r="BA391" s="91"/>
      <c r="CK391" s="160" t="str">
        <f t="shared" si="152"/>
        <v>..</v>
      </c>
      <c r="CL391" s="18"/>
      <c r="CM391" s="18"/>
      <c r="CN391" s="18"/>
      <c r="CO391" s="23"/>
      <c r="CP391" s="225"/>
      <c r="CQ391" s="225"/>
      <c r="CR391" s="23"/>
      <c r="CS391" s="161"/>
      <c r="CT391" s="23"/>
      <c r="CU391" s="23"/>
      <c r="CV391" s="23"/>
      <c r="DJ391" s="231"/>
      <c r="DP391" s="7" t="s">
        <v>938</v>
      </c>
      <c r="DQ391" s="7"/>
      <c r="DR391" s="7"/>
      <c r="DS391" s="235"/>
      <c r="DT391" s="236"/>
      <c r="DU391" s="236"/>
      <c r="DV391" s="236"/>
      <c r="DW391" s="236"/>
      <c r="EI391" s="19"/>
      <c r="EJ391" s="18"/>
      <c r="EK391" s="18"/>
      <c r="EL391" s="18"/>
      <c r="FB391" s="18"/>
      <c r="FC391" s="20"/>
      <c r="FD391" s="18"/>
    </row>
    <row r="392" spans="46:160" x14ac:dyDescent="0.3">
      <c r="AT392" s="44" t="str">
        <f t="shared" si="150"/>
        <v>14_14F.LL.W</v>
      </c>
      <c r="AU392" s="18" t="s">
        <v>69</v>
      </c>
      <c r="AV392" s="18" t="s">
        <v>638</v>
      </c>
      <c r="AW392" s="20" t="s">
        <v>113</v>
      </c>
      <c r="AX392" s="227">
        <v>1220115</v>
      </c>
      <c r="AY392" s="228">
        <v>0</v>
      </c>
      <c r="AZ392" s="225" t="e">
        <f t="shared" si="151"/>
        <v>#N/A</v>
      </c>
      <c r="BA392" s="91"/>
      <c r="CK392" s="160" t="str">
        <f t="shared" si="152"/>
        <v>..</v>
      </c>
      <c r="CL392" s="18"/>
      <c r="CM392" s="18"/>
      <c r="CN392" s="18"/>
      <c r="CO392" s="23"/>
      <c r="CP392" s="225"/>
      <c r="CQ392" s="225"/>
      <c r="CR392" s="23"/>
      <c r="CS392" s="161"/>
      <c r="CT392" s="23"/>
      <c r="CU392" s="23"/>
      <c r="CV392" s="23"/>
      <c r="DJ392" s="231"/>
      <c r="DP392" s="7" t="s">
        <v>938</v>
      </c>
      <c r="DQ392" s="7"/>
      <c r="DR392" s="7"/>
      <c r="DS392" s="235"/>
      <c r="DT392" s="236"/>
      <c r="DU392" s="236"/>
      <c r="DV392" s="236"/>
      <c r="DW392" s="236"/>
      <c r="EI392" s="21"/>
      <c r="EJ392" s="18"/>
      <c r="EK392" s="18"/>
      <c r="EL392" s="18"/>
      <c r="FB392" s="18"/>
      <c r="FC392" s="20"/>
      <c r="FD392" s="18"/>
    </row>
    <row r="393" spans="46:160" x14ac:dyDescent="0.3">
      <c r="AT393" s="44" t="str">
        <f t="shared" si="150"/>
        <v>14_14T.LL.W</v>
      </c>
      <c r="AU393" s="18" t="s">
        <v>69</v>
      </c>
      <c r="AV393" s="18" t="s">
        <v>979</v>
      </c>
      <c r="AW393" s="20" t="s">
        <v>113</v>
      </c>
      <c r="AX393" s="227">
        <v>1220115</v>
      </c>
      <c r="AY393" s="228">
        <v>0</v>
      </c>
      <c r="AZ393" s="225" t="e">
        <f t="shared" si="151"/>
        <v>#N/A</v>
      </c>
      <c r="BA393" s="91"/>
      <c r="CK393" s="160" t="str">
        <f t="shared" si="152"/>
        <v>..</v>
      </c>
      <c r="CL393" s="18"/>
      <c r="CM393" s="18"/>
      <c r="CN393" s="18"/>
      <c r="CO393" s="23"/>
      <c r="CP393" s="225"/>
      <c r="CQ393" s="225"/>
      <c r="CR393" s="23"/>
      <c r="CS393" s="161"/>
      <c r="CT393" s="23"/>
      <c r="CU393" s="23"/>
      <c r="CV393" s="23"/>
      <c r="DJ393" s="231"/>
      <c r="DP393" s="7" t="s">
        <v>938</v>
      </c>
      <c r="DQ393" s="7"/>
      <c r="DR393" s="7"/>
      <c r="DS393" s="235"/>
      <c r="DT393" s="236"/>
      <c r="DU393" s="236"/>
      <c r="DV393" s="236"/>
      <c r="DW393" s="236"/>
      <c r="EI393" s="21"/>
      <c r="EJ393" s="18"/>
      <c r="EK393" s="18"/>
      <c r="EL393" s="18"/>
      <c r="FB393" s="18"/>
      <c r="FC393" s="20"/>
      <c r="FD393" s="18"/>
    </row>
    <row r="394" spans="46:160" x14ac:dyDescent="0.3">
      <c r="AT394" s="44" t="str">
        <f t="shared" si="150"/>
        <v>14_15F.LL.W</v>
      </c>
      <c r="AU394" s="18" t="s">
        <v>69</v>
      </c>
      <c r="AV394" s="18" t="s">
        <v>671</v>
      </c>
      <c r="AW394" s="20" t="s">
        <v>113</v>
      </c>
      <c r="AX394" s="227">
        <v>1220115</v>
      </c>
      <c r="AY394" s="228">
        <v>0</v>
      </c>
      <c r="AZ394" s="225" t="e">
        <f t="shared" si="151"/>
        <v>#N/A</v>
      </c>
      <c r="BA394" s="91"/>
      <c r="CK394" s="160" t="str">
        <f t="shared" si="152"/>
        <v>..</v>
      </c>
      <c r="CL394" s="18"/>
      <c r="CM394" s="18"/>
      <c r="CN394" s="18"/>
      <c r="CO394" s="23"/>
      <c r="CP394" s="225"/>
      <c r="CQ394" s="225"/>
      <c r="CR394" s="23"/>
      <c r="CS394" s="161"/>
      <c r="CT394" s="23"/>
      <c r="CU394" s="23"/>
      <c r="CV394" s="23"/>
      <c r="DJ394" s="231"/>
      <c r="DP394" s="7" t="s">
        <v>938</v>
      </c>
      <c r="DQ394" s="7"/>
      <c r="DR394" s="7"/>
      <c r="DS394" s="235"/>
      <c r="DT394" s="236"/>
      <c r="DU394" s="236"/>
      <c r="DV394" s="236"/>
      <c r="DW394" s="236"/>
      <c r="EI394" s="21"/>
      <c r="EJ394" s="18"/>
      <c r="EK394" s="18"/>
      <c r="EL394" s="20"/>
      <c r="FB394" s="18"/>
      <c r="FC394" s="20"/>
      <c r="FD394" s="18"/>
    </row>
    <row r="395" spans="46:160" x14ac:dyDescent="0.3">
      <c r="AT395" s="44" t="str">
        <f t="shared" si="150"/>
        <v>14_15T.LL.W</v>
      </c>
      <c r="AU395" s="18" t="s">
        <v>69</v>
      </c>
      <c r="AV395" s="18" t="s">
        <v>1004</v>
      </c>
      <c r="AW395" s="20" t="s">
        <v>113</v>
      </c>
      <c r="AX395" s="227">
        <v>1220115</v>
      </c>
      <c r="AY395" s="228">
        <v>0</v>
      </c>
      <c r="AZ395" s="225" t="e">
        <f t="shared" si="151"/>
        <v>#N/A</v>
      </c>
      <c r="BA395" s="91"/>
      <c r="CK395" s="160" t="str">
        <f t="shared" si="152"/>
        <v>..</v>
      </c>
      <c r="CL395" s="18"/>
      <c r="CM395" s="18"/>
      <c r="CN395" s="18"/>
      <c r="CO395" s="23"/>
      <c r="CP395" s="225"/>
      <c r="CQ395" s="225"/>
      <c r="CR395" s="23"/>
      <c r="CS395" s="161"/>
      <c r="CT395" s="23"/>
      <c r="CU395" s="23"/>
      <c r="CV395" s="23"/>
      <c r="DJ395" s="231"/>
      <c r="DP395" s="7" t="s">
        <v>929</v>
      </c>
      <c r="DQ395" s="7"/>
      <c r="DR395" s="7"/>
      <c r="DS395" s="235"/>
      <c r="DT395" s="236"/>
      <c r="DU395" s="236"/>
      <c r="DV395" s="236"/>
      <c r="DW395" s="236"/>
      <c r="EI395" s="19"/>
      <c r="EJ395" s="18"/>
      <c r="EK395" s="18"/>
      <c r="EL395" s="18"/>
      <c r="FB395" s="18"/>
      <c r="FC395" s="20"/>
      <c r="FD395" s="18"/>
    </row>
    <row r="396" spans="46:160" x14ac:dyDescent="0.3">
      <c r="AT396" s="44" t="str">
        <f t="shared" si="150"/>
        <v>14_16F.LL.W</v>
      </c>
      <c r="AU396" s="18" t="s">
        <v>69</v>
      </c>
      <c r="AV396" s="18" t="s">
        <v>707</v>
      </c>
      <c r="AW396" s="20" t="s">
        <v>113</v>
      </c>
      <c r="AX396" s="227">
        <v>1220115</v>
      </c>
      <c r="AY396" s="228">
        <v>0</v>
      </c>
      <c r="AZ396" s="225" t="e">
        <f t="shared" si="151"/>
        <v>#N/A</v>
      </c>
      <c r="BA396" s="91"/>
      <c r="CK396" s="160" t="str">
        <f t="shared" si="152"/>
        <v>..</v>
      </c>
      <c r="CL396" s="18"/>
      <c r="CM396" s="18"/>
      <c r="CN396" s="18"/>
      <c r="CO396" s="23"/>
      <c r="CP396" s="225"/>
      <c r="CQ396" s="225"/>
      <c r="CR396" s="23"/>
      <c r="CS396" s="161"/>
      <c r="CT396" s="23"/>
      <c r="CU396" s="23"/>
      <c r="CV396" s="23"/>
      <c r="DJ396" s="231"/>
      <c r="DP396" s="7" t="s">
        <v>929</v>
      </c>
      <c r="DQ396" s="7"/>
      <c r="DR396" s="7"/>
      <c r="DS396" s="235"/>
      <c r="DT396" s="236"/>
      <c r="DU396" s="236"/>
      <c r="DV396" s="236"/>
      <c r="DW396" s="236"/>
      <c r="EI396" s="19"/>
      <c r="EJ396" s="18"/>
      <c r="EK396" s="18"/>
      <c r="EL396" s="18"/>
      <c r="FB396" s="18"/>
      <c r="FC396" s="20"/>
      <c r="FD396" s="18"/>
    </row>
    <row r="397" spans="46:160" x14ac:dyDescent="0.3">
      <c r="AT397" s="44" t="str">
        <f t="shared" si="150"/>
        <v>14_16T.LL.W</v>
      </c>
      <c r="AU397" s="18" t="s">
        <v>69</v>
      </c>
      <c r="AV397" s="18" t="s">
        <v>1020</v>
      </c>
      <c r="AW397" s="20" t="s">
        <v>113</v>
      </c>
      <c r="AX397" s="227">
        <v>1220115</v>
      </c>
      <c r="AY397" s="228">
        <v>0</v>
      </c>
      <c r="AZ397" s="225" t="e">
        <f t="shared" si="151"/>
        <v>#N/A</v>
      </c>
      <c r="BA397" s="91"/>
      <c r="CK397" s="160" t="str">
        <f t="shared" si="152"/>
        <v>..</v>
      </c>
      <c r="CL397" s="18"/>
      <c r="CM397" s="18"/>
      <c r="CN397" s="18"/>
      <c r="CO397" s="23"/>
      <c r="CP397" s="225"/>
      <c r="CQ397" s="225"/>
      <c r="CR397" s="23"/>
      <c r="CS397" s="161"/>
      <c r="CT397" s="23"/>
      <c r="CU397" s="23"/>
      <c r="CV397" s="23"/>
      <c r="DJ397" s="231"/>
      <c r="DP397" s="7" t="s">
        <v>929</v>
      </c>
      <c r="DQ397" s="7"/>
      <c r="DR397" s="7"/>
      <c r="DS397" s="235"/>
      <c r="DT397" s="236"/>
      <c r="DU397" s="236"/>
      <c r="DV397" s="236"/>
      <c r="DW397" s="236"/>
      <c r="EI397" s="19"/>
      <c r="EJ397" s="18"/>
      <c r="EK397" s="18"/>
      <c r="EL397" s="20"/>
      <c r="FB397" s="18"/>
      <c r="FC397" s="20"/>
      <c r="FD397" s="18"/>
    </row>
    <row r="398" spans="46:160" x14ac:dyDescent="0.3">
      <c r="AT398" s="44" t="str">
        <f t="shared" si="150"/>
        <v>14_18B.LL.W</v>
      </c>
      <c r="AU398" s="18" t="s">
        <v>69</v>
      </c>
      <c r="AV398" s="18" t="s">
        <v>160</v>
      </c>
      <c r="AW398" s="20" t="s">
        <v>113</v>
      </c>
      <c r="AX398" s="227">
        <v>1220115</v>
      </c>
      <c r="AY398" s="228">
        <v>0</v>
      </c>
      <c r="AZ398" s="225" t="e">
        <f t="shared" si="151"/>
        <v>#N/A</v>
      </c>
      <c r="BA398" s="91"/>
      <c r="CK398" s="160" t="str">
        <f t="shared" si="152"/>
        <v>..</v>
      </c>
      <c r="CL398" s="18"/>
      <c r="CM398" s="18"/>
      <c r="CN398" s="18"/>
      <c r="CO398" s="23"/>
      <c r="CP398" s="225"/>
      <c r="CQ398" s="225"/>
      <c r="CR398" s="23"/>
      <c r="CS398" s="161"/>
      <c r="CT398" s="23"/>
      <c r="CU398" s="23"/>
      <c r="CV398" s="23"/>
      <c r="DJ398" s="231"/>
      <c r="DP398" s="7" t="s">
        <v>929</v>
      </c>
      <c r="DQ398" s="7"/>
      <c r="DR398" s="7"/>
      <c r="DS398" s="235"/>
      <c r="DT398" s="236"/>
      <c r="DU398" s="236"/>
      <c r="DV398" s="236"/>
      <c r="DW398" s="236"/>
      <c r="EI398" s="19"/>
      <c r="EJ398" s="18"/>
      <c r="EK398" s="18"/>
      <c r="EL398" s="20"/>
      <c r="FB398" s="18"/>
      <c r="FC398" s="20"/>
      <c r="FD398" s="18"/>
    </row>
    <row r="399" spans="46:160" x14ac:dyDescent="0.3">
      <c r="AT399" s="44" t="str">
        <f t="shared" si="150"/>
        <v>14_20B.LL.W</v>
      </c>
      <c r="AU399" s="18" t="s">
        <v>69</v>
      </c>
      <c r="AV399" s="18" t="s">
        <v>256</v>
      </c>
      <c r="AW399" s="20" t="s">
        <v>113</v>
      </c>
      <c r="AX399" s="227">
        <v>1220115</v>
      </c>
      <c r="AY399" s="228">
        <v>0</v>
      </c>
      <c r="AZ399" s="225" t="e">
        <f t="shared" si="151"/>
        <v>#N/A</v>
      </c>
      <c r="BA399" s="91"/>
      <c r="CK399" s="160" t="str">
        <f t="shared" si="152"/>
        <v>..</v>
      </c>
      <c r="CL399" s="18"/>
      <c r="CM399" s="18"/>
      <c r="CN399" s="18"/>
      <c r="CO399" s="23"/>
      <c r="CP399" s="225"/>
      <c r="CQ399" s="225"/>
      <c r="CR399" s="23"/>
      <c r="CS399" s="161"/>
      <c r="CT399" s="23"/>
      <c r="CU399" s="23"/>
      <c r="CV399" s="23"/>
      <c r="DJ399" s="231"/>
      <c r="DP399" s="7" t="s">
        <v>929</v>
      </c>
      <c r="DQ399" s="7"/>
      <c r="DR399" s="7"/>
      <c r="DS399" s="235"/>
      <c r="DT399" s="236"/>
      <c r="DU399" s="236"/>
      <c r="DV399" s="236"/>
      <c r="DW399" s="236"/>
      <c r="EI399" s="21"/>
      <c r="EJ399" s="18"/>
      <c r="EK399" s="18"/>
      <c r="EL399" s="18"/>
      <c r="FB399" s="18"/>
      <c r="FC399" s="20"/>
      <c r="FD399" s="18"/>
    </row>
    <row r="400" spans="46:160" x14ac:dyDescent="0.3">
      <c r="AT400" s="44" t="str">
        <f t="shared" si="150"/>
        <v>14_22B.LL.W</v>
      </c>
      <c r="AU400" s="18" t="s">
        <v>69</v>
      </c>
      <c r="AV400" s="18" t="s">
        <v>353</v>
      </c>
      <c r="AW400" s="20" t="s">
        <v>113</v>
      </c>
      <c r="AX400" s="227">
        <v>1220115</v>
      </c>
      <c r="AY400" s="228">
        <v>0</v>
      </c>
      <c r="AZ400" s="225" t="e">
        <f t="shared" si="151"/>
        <v>#N/A</v>
      </c>
      <c r="BA400" s="91"/>
      <c r="CK400" s="160" t="str">
        <f t="shared" si="152"/>
        <v>..</v>
      </c>
      <c r="CL400" s="18"/>
      <c r="CM400" s="18"/>
      <c r="CN400" s="18"/>
      <c r="CO400" s="23"/>
      <c r="CP400" s="225"/>
      <c r="CQ400" s="225"/>
      <c r="CR400" s="23"/>
      <c r="CS400" s="161"/>
      <c r="CT400" s="23"/>
      <c r="CU400" s="23"/>
      <c r="CV400" s="23"/>
      <c r="DJ400" s="231"/>
      <c r="DP400" s="7" t="s">
        <v>929</v>
      </c>
      <c r="DQ400" s="7"/>
      <c r="DR400" s="7"/>
      <c r="DS400" s="235"/>
      <c r="DT400" s="236"/>
      <c r="DU400" s="236"/>
      <c r="DV400" s="236"/>
      <c r="DW400" s="236"/>
      <c r="EI400" s="19"/>
      <c r="EJ400" s="18"/>
      <c r="EK400" s="18"/>
      <c r="EL400" s="18"/>
      <c r="FB400" s="18"/>
      <c r="FC400" s="20"/>
      <c r="FD400" s="18"/>
    </row>
    <row r="401" spans="46:160" x14ac:dyDescent="0.3">
      <c r="AT401" s="44" t="str">
        <f t="shared" si="150"/>
        <v>14_24B.LL.W</v>
      </c>
      <c r="AU401" s="18" t="s">
        <v>69</v>
      </c>
      <c r="AV401" s="18" t="s">
        <v>440</v>
      </c>
      <c r="AW401" s="20" t="s">
        <v>113</v>
      </c>
      <c r="AX401" s="227">
        <v>1220115</v>
      </c>
      <c r="AY401" s="228">
        <v>0</v>
      </c>
      <c r="AZ401" s="225" t="e">
        <f t="shared" si="151"/>
        <v>#N/A</v>
      </c>
      <c r="BA401" s="91"/>
      <c r="CK401" s="160" t="str">
        <f t="shared" si="152"/>
        <v>..</v>
      </c>
      <c r="CL401" s="18"/>
      <c r="CM401" s="18"/>
      <c r="CN401" s="18"/>
      <c r="CO401" s="23"/>
      <c r="CP401" s="225"/>
      <c r="CQ401" s="225"/>
      <c r="CR401" s="23"/>
      <c r="CS401" s="161"/>
      <c r="CT401" s="23"/>
      <c r="CU401" s="23"/>
      <c r="CV401" s="23"/>
      <c r="DJ401" s="231"/>
      <c r="DP401" s="7" t="s">
        <v>929</v>
      </c>
      <c r="DQ401" s="7"/>
      <c r="DR401" s="7"/>
      <c r="DS401" s="235"/>
      <c r="DT401" s="236"/>
      <c r="DU401" s="236"/>
      <c r="DV401" s="236"/>
      <c r="DW401" s="236"/>
      <c r="EI401" s="19"/>
      <c r="EJ401" s="18"/>
      <c r="EK401" s="18"/>
      <c r="EL401" s="18"/>
      <c r="FB401" s="18"/>
      <c r="FC401" s="20"/>
      <c r="FD401" s="18"/>
    </row>
    <row r="402" spans="46:160" x14ac:dyDescent="0.3">
      <c r="AT402" s="44" t="str">
        <f t="shared" si="150"/>
        <v>14_26B.LL.W</v>
      </c>
      <c r="AU402" s="18" t="s">
        <v>69</v>
      </c>
      <c r="AV402" s="18" t="s">
        <v>529</v>
      </c>
      <c r="AW402" s="20" t="s">
        <v>113</v>
      </c>
      <c r="AX402" s="227">
        <v>1220115</v>
      </c>
      <c r="AY402" s="228">
        <v>0</v>
      </c>
      <c r="AZ402" s="225" t="e">
        <f t="shared" si="151"/>
        <v>#N/A</v>
      </c>
      <c r="BA402" s="91"/>
      <c r="CK402" s="160" t="str">
        <f t="shared" si="152"/>
        <v>..</v>
      </c>
      <c r="CL402" s="18"/>
      <c r="CM402" s="18"/>
      <c r="CN402" s="18"/>
      <c r="CO402" s="23"/>
      <c r="CP402" s="225"/>
      <c r="CQ402" s="225"/>
      <c r="CR402" s="23"/>
      <c r="CS402" s="161"/>
      <c r="CT402" s="23"/>
      <c r="CU402" s="23"/>
      <c r="CV402" s="23"/>
      <c r="DJ402" s="231"/>
      <c r="DP402" s="7" t="s">
        <v>929</v>
      </c>
      <c r="DQ402" s="7"/>
      <c r="DR402" s="7"/>
      <c r="DS402" s="235"/>
      <c r="DT402" s="236"/>
      <c r="DU402" s="236"/>
      <c r="DV402" s="236"/>
      <c r="DW402" s="236"/>
      <c r="EI402" s="21"/>
      <c r="EJ402" s="18"/>
      <c r="EK402" s="18"/>
      <c r="EL402" s="18"/>
      <c r="FB402" s="18"/>
      <c r="FC402" s="20"/>
      <c r="FD402" s="18"/>
    </row>
    <row r="403" spans="46:160" x14ac:dyDescent="0.3">
      <c r="AT403" s="44" t="str">
        <f t="shared" ref="AT403:AT466" si="153">CONCATENATE(AV403,".",AU403,".",AW403)</f>
        <v>15_16F.LL.W</v>
      </c>
      <c r="AU403" s="18" t="s">
        <v>69</v>
      </c>
      <c r="AV403" s="18" t="s">
        <v>725</v>
      </c>
      <c r="AW403" s="20" t="s">
        <v>113</v>
      </c>
      <c r="AX403" s="227">
        <v>1220115</v>
      </c>
      <c r="AY403" s="228">
        <v>0</v>
      </c>
      <c r="AZ403" s="225" t="e">
        <f t="shared" si="151"/>
        <v>#N/A</v>
      </c>
      <c r="BA403" s="91"/>
      <c r="CK403" s="160" t="str">
        <f t="shared" si="152"/>
        <v>..</v>
      </c>
      <c r="CL403" s="18"/>
      <c r="CM403" s="18"/>
      <c r="CN403" s="18"/>
      <c r="CO403" s="23"/>
      <c r="CP403" s="225"/>
      <c r="CQ403" s="225"/>
      <c r="CR403" s="23"/>
      <c r="CS403" s="161"/>
      <c r="CT403" s="23"/>
      <c r="CU403" s="23"/>
      <c r="CV403" s="23"/>
      <c r="DJ403" s="231"/>
      <c r="DP403" s="7" t="s">
        <v>956</v>
      </c>
      <c r="DQ403" s="7"/>
      <c r="DR403" s="7"/>
      <c r="DS403" s="235"/>
      <c r="DT403" s="236"/>
      <c r="DU403" s="236"/>
      <c r="DV403" s="236"/>
      <c r="DW403" s="236"/>
      <c r="EI403" s="21"/>
      <c r="EJ403" s="18"/>
      <c r="EK403" s="18"/>
      <c r="EL403" s="18"/>
      <c r="FB403" s="18"/>
      <c r="FC403" s="20"/>
      <c r="FD403" s="18"/>
    </row>
    <row r="404" spans="46:160" x14ac:dyDescent="0.3">
      <c r="AT404" s="44" t="str">
        <f t="shared" si="153"/>
        <v>15_16T.LL.W</v>
      </c>
      <c r="AU404" s="18" t="s">
        <v>69</v>
      </c>
      <c r="AV404" s="18" t="s">
        <v>1028</v>
      </c>
      <c r="AW404" s="20" t="s">
        <v>113</v>
      </c>
      <c r="AX404" s="227">
        <v>1220115</v>
      </c>
      <c r="AY404" s="228">
        <v>0</v>
      </c>
      <c r="AZ404" s="225" t="e">
        <f t="shared" si="151"/>
        <v>#N/A</v>
      </c>
      <c r="BA404" s="91"/>
      <c r="CK404" s="160" t="str">
        <f t="shared" si="152"/>
        <v>..</v>
      </c>
      <c r="CL404" s="18"/>
      <c r="CM404" s="18"/>
      <c r="CN404" s="18"/>
      <c r="CO404" s="23"/>
      <c r="CP404" s="225"/>
      <c r="CQ404" s="225"/>
      <c r="CR404" s="23"/>
      <c r="CS404" s="161"/>
      <c r="CT404" s="23"/>
      <c r="CU404" s="23"/>
      <c r="CV404" s="23"/>
      <c r="DJ404" s="231"/>
      <c r="DP404" s="7" t="s">
        <v>956</v>
      </c>
      <c r="DQ404" s="7"/>
      <c r="DR404" s="7"/>
      <c r="DS404" s="235"/>
      <c r="DT404" s="236"/>
      <c r="DU404" s="236"/>
      <c r="DV404" s="236"/>
      <c r="DW404" s="236"/>
      <c r="EI404" s="19"/>
      <c r="EJ404" s="18"/>
      <c r="EK404" s="18"/>
      <c r="EL404" s="18"/>
      <c r="FB404" s="18"/>
      <c r="FC404" s="20"/>
      <c r="FD404" s="18"/>
    </row>
    <row r="405" spans="46:160" x14ac:dyDescent="0.3">
      <c r="AT405" s="44" t="str">
        <f t="shared" si="153"/>
        <v>16_16F.LL.W</v>
      </c>
      <c r="AU405" s="18" t="s">
        <v>69</v>
      </c>
      <c r="AV405" s="18" t="s">
        <v>741</v>
      </c>
      <c r="AW405" s="20" t="s">
        <v>113</v>
      </c>
      <c r="AX405" s="227">
        <v>1220115</v>
      </c>
      <c r="AY405" s="228">
        <v>0</v>
      </c>
      <c r="AZ405" s="225" t="e">
        <f t="shared" si="151"/>
        <v>#N/A</v>
      </c>
      <c r="BA405" s="91"/>
      <c r="CK405" s="160" t="str">
        <f t="shared" si="152"/>
        <v>..</v>
      </c>
      <c r="CL405" s="18"/>
      <c r="CM405" s="18"/>
      <c r="CN405" s="18"/>
      <c r="CO405" s="23"/>
      <c r="CP405" s="225"/>
      <c r="CQ405" s="225"/>
      <c r="CR405" s="23"/>
      <c r="CS405" s="161"/>
      <c r="CT405" s="23"/>
      <c r="CU405" s="23"/>
      <c r="CV405" s="23"/>
      <c r="DJ405" s="231"/>
      <c r="DP405" s="7" t="s">
        <v>956</v>
      </c>
      <c r="DQ405" s="7"/>
      <c r="DR405" s="7"/>
      <c r="DS405" s="235"/>
      <c r="DT405" s="236"/>
      <c r="DU405" s="236"/>
      <c r="DV405" s="236"/>
      <c r="DW405" s="236"/>
      <c r="EI405" s="19"/>
      <c r="EJ405" s="18"/>
      <c r="EK405" s="18"/>
      <c r="EL405" s="18"/>
      <c r="FB405" s="18"/>
      <c r="FC405" s="20"/>
      <c r="FD405" s="18"/>
    </row>
    <row r="406" spans="46:160" x14ac:dyDescent="0.3">
      <c r="AT406" s="44" t="str">
        <f t="shared" si="153"/>
        <v>16_16T.LL.W</v>
      </c>
      <c r="AU406" s="18" t="s">
        <v>69</v>
      </c>
      <c r="AV406" s="18" t="s">
        <v>1036</v>
      </c>
      <c r="AW406" s="20" t="s">
        <v>113</v>
      </c>
      <c r="AX406" s="227">
        <v>1220115</v>
      </c>
      <c r="AY406" s="228">
        <v>0</v>
      </c>
      <c r="AZ406" s="225" t="e">
        <f t="shared" si="151"/>
        <v>#N/A</v>
      </c>
      <c r="BA406" s="91"/>
      <c r="CK406" s="160" t="str">
        <f t="shared" si="152"/>
        <v>..</v>
      </c>
      <c r="CL406" s="18"/>
      <c r="CM406" s="18"/>
      <c r="CN406" s="18"/>
      <c r="CO406" s="23"/>
      <c r="CP406" s="225"/>
      <c r="CQ406" s="225"/>
      <c r="CR406" s="23"/>
      <c r="CS406" s="161"/>
      <c r="CT406" s="23"/>
      <c r="CU406" s="23"/>
      <c r="CV406" s="23"/>
      <c r="DJ406" s="231"/>
      <c r="DP406" s="7" t="s">
        <v>956</v>
      </c>
      <c r="DQ406" s="7"/>
      <c r="DR406" s="7"/>
      <c r="DS406" s="235"/>
      <c r="DT406" s="236"/>
      <c r="DU406" s="236"/>
      <c r="DV406" s="236"/>
      <c r="DW406" s="236"/>
      <c r="EI406" s="19"/>
      <c r="EJ406" s="18"/>
      <c r="EK406" s="18"/>
      <c r="EL406" s="18"/>
      <c r="FB406" s="18"/>
      <c r="FC406" s="20"/>
      <c r="FD406" s="18"/>
    </row>
    <row r="407" spans="46:160" x14ac:dyDescent="0.3">
      <c r="AT407" s="44" t="str">
        <f t="shared" si="153"/>
        <v>16_18B.LL.W</v>
      </c>
      <c r="AU407" s="18" t="s">
        <v>69</v>
      </c>
      <c r="AV407" s="18" t="s">
        <v>187</v>
      </c>
      <c r="AW407" s="20" t="s">
        <v>113</v>
      </c>
      <c r="AX407" s="227">
        <v>1220115</v>
      </c>
      <c r="AY407" s="228">
        <v>0</v>
      </c>
      <c r="AZ407" s="225" t="e">
        <f t="shared" si="151"/>
        <v>#N/A</v>
      </c>
      <c r="BA407" s="91"/>
      <c r="CK407" s="160" t="str">
        <f t="shared" si="152"/>
        <v>..</v>
      </c>
      <c r="CL407" s="18"/>
      <c r="CM407" s="18"/>
      <c r="CN407" s="18"/>
      <c r="CO407" s="23"/>
      <c r="CP407" s="225"/>
      <c r="CQ407" s="225"/>
      <c r="CR407" s="23"/>
      <c r="CS407" s="161"/>
      <c r="CT407" s="23"/>
      <c r="CU407" s="23"/>
      <c r="CV407" s="23"/>
      <c r="DJ407" s="231"/>
      <c r="DP407" s="7" t="s">
        <v>956</v>
      </c>
      <c r="DQ407" s="7"/>
      <c r="DR407" s="7"/>
      <c r="DS407" s="235"/>
      <c r="DT407" s="236"/>
      <c r="DU407" s="236"/>
      <c r="DV407" s="236"/>
      <c r="DW407" s="236"/>
      <c r="EI407" s="19"/>
      <c r="EJ407" s="18"/>
      <c r="EK407" s="18"/>
      <c r="EL407" s="18"/>
      <c r="FB407" s="18"/>
      <c r="FC407" s="20"/>
      <c r="FD407" s="18"/>
    </row>
    <row r="408" spans="46:160" x14ac:dyDescent="0.3">
      <c r="AT408" s="44" t="str">
        <f t="shared" si="153"/>
        <v>16_18F.LL.W</v>
      </c>
      <c r="AU408" s="18" t="s">
        <v>69</v>
      </c>
      <c r="AV408" s="18" t="s">
        <v>753</v>
      </c>
      <c r="AW408" s="20" t="s">
        <v>113</v>
      </c>
      <c r="AX408" s="227">
        <v>1220115</v>
      </c>
      <c r="AY408" s="228">
        <v>0</v>
      </c>
      <c r="AZ408" s="225" t="e">
        <f t="shared" si="151"/>
        <v>#N/A</v>
      </c>
      <c r="BA408" s="91"/>
      <c r="CK408" s="160" t="str">
        <f t="shared" si="152"/>
        <v>..</v>
      </c>
      <c r="CL408" s="18"/>
      <c r="CM408" s="18"/>
      <c r="CN408" s="18"/>
      <c r="CO408" s="23"/>
      <c r="CP408" s="225"/>
      <c r="CQ408" s="225"/>
      <c r="CR408" s="23"/>
      <c r="CS408" s="161"/>
      <c r="CT408" s="23"/>
      <c r="CU408" s="23"/>
      <c r="CV408" s="23"/>
      <c r="DJ408" s="231"/>
      <c r="DP408" s="7" t="s">
        <v>956</v>
      </c>
      <c r="DQ408" s="7"/>
      <c r="DR408" s="7"/>
      <c r="DS408" s="235"/>
      <c r="DT408" s="236"/>
      <c r="DU408" s="236"/>
      <c r="DV408" s="236"/>
      <c r="DW408" s="236"/>
      <c r="EI408" s="19"/>
      <c r="EJ408" s="18"/>
      <c r="EK408" s="18"/>
      <c r="EL408" s="18"/>
      <c r="FB408" s="18"/>
      <c r="FC408" s="20"/>
      <c r="FD408" s="18"/>
    </row>
    <row r="409" spans="46:160" x14ac:dyDescent="0.3">
      <c r="AT409" s="44" t="str">
        <f t="shared" si="153"/>
        <v>16_20B.LL.W</v>
      </c>
      <c r="AU409" s="18" t="s">
        <v>69</v>
      </c>
      <c r="AV409" s="18" t="s">
        <v>297</v>
      </c>
      <c r="AW409" s="20" t="s">
        <v>113</v>
      </c>
      <c r="AX409" s="227">
        <v>1220115</v>
      </c>
      <c r="AY409" s="228">
        <v>0</v>
      </c>
      <c r="AZ409" s="225" t="e">
        <f t="shared" si="151"/>
        <v>#N/A</v>
      </c>
      <c r="BA409" s="91"/>
      <c r="CK409" s="160" t="str">
        <f t="shared" si="152"/>
        <v>..</v>
      </c>
      <c r="CL409" s="18"/>
      <c r="CM409" s="18"/>
      <c r="CN409" s="18"/>
      <c r="CO409" s="23"/>
      <c r="CP409" s="225"/>
      <c r="CQ409" s="225"/>
      <c r="CR409" s="23"/>
      <c r="CS409" s="161"/>
      <c r="CT409" s="23"/>
      <c r="CU409" s="23"/>
      <c r="CV409" s="23"/>
      <c r="DJ409" s="231"/>
      <c r="DP409" s="7" t="s">
        <v>956</v>
      </c>
      <c r="DQ409" s="7"/>
      <c r="DR409" s="7"/>
      <c r="DS409" s="235"/>
      <c r="DT409" s="236"/>
      <c r="DU409" s="236"/>
      <c r="DV409" s="236"/>
      <c r="DW409" s="236"/>
      <c r="EI409" s="19"/>
      <c r="EJ409" s="18"/>
      <c r="EK409" s="18"/>
      <c r="EL409" s="18"/>
      <c r="FB409" s="18"/>
      <c r="FC409" s="20"/>
      <c r="FD409" s="18"/>
    </row>
    <row r="410" spans="46:160" x14ac:dyDescent="0.3">
      <c r="AT410" s="44" t="str">
        <f t="shared" si="153"/>
        <v>16_22B.LL.W</v>
      </c>
      <c r="AU410" s="18" t="s">
        <v>69</v>
      </c>
      <c r="AV410" s="18" t="s">
        <v>373</v>
      </c>
      <c r="AW410" s="20" t="s">
        <v>113</v>
      </c>
      <c r="AX410" s="227">
        <v>1220115</v>
      </c>
      <c r="AY410" s="228">
        <v>0</v>
      </c>
      <c r="AZ410" s="225" t="e">
        <f t="shared" si="151"/>
        <v>#N/A</v>
      </c>
      <c r="BA410" s="91"/>
      <c r="CK410" s="160" t="str">
        <f t="shared" si="152"/>
        <v>..</v>
      </c>
      <c r="CL410" s="18"/>
      <c r="CM410" s="18"/>
      <c r="CN410" s="18"/>
      <c r="CO410" s="23"/>
      <c r="CP410" s="225"/>
      <c r="CQ410" s="225"/>
      <c r="CR410" s="23"/>
      <c r="CS410" s="161"/>
      <c r="CT410" s="23"/>
      <c r="CU410" s="23"/>
      <c r="CV410" s="23"/>
      <c r="DJ410" s="231"/>
      <c r="DP410" s="7" t="s">
        <v>956</v>
      </c>
      <c r="DQ410" s="7"/>
      <c r="DR410" s="7"/>
      <c r="DS410" s="235"/>
      <c r="DT410" s="236"/>
      <c r="DU410" s="236"/>
      <c r="DV410" s="236"/>
      <c r="DW410" s="236"/>
      <c r="EI410" s="19"/>
      <c r="EJ410" s="18"/>
      <c r="EK410" s="18"/>
      <c r="EL410" s="18"/>
      <c r="FB410" s="18"/>
      <c r="FC410" s="20"/>
      <c r="FD410" s="18"/>
    </row>
    <row r="411" spans="46:160" x14ac:dyDescent="0.3">
      <c r="AT411" s="44" t="str">
        <f t="shared" si="153"/>
        <v>16_24B.LL.W</v>
      </c>
      <c r="AU411" s="18" t="s">
        <v>69</v>
      </c>
      <c r="AV411" s="18" t="s">
        <v>457</v>
      </c>
      <c r="AW411" s="20" t="s">
        <v>113</v>
      </c>
      <c r="AX411" s="227">
        <v>1220115</v>
      </c>
      <c r="AY411" s="228">
        <v>0</v>
      </c>
      <c r="AZ411" s="225" t="e">
        <f t="shared" si="151"/>
        <v>#N/A</v>
      </c>
      <c r="BA411" s="91"/>
      <c r="CK411" s="160" t="str">
        <f t="shared" si="152"/>
        <v>..</v>
      </c>
      <c r="CL411" s="18"/>
      <c r="CM411" s="18"/>
      <c r="CN411" s="18"/>
      <c r="CO411" s="23"/>
      <c r="CP411" s="225"/>
      <c r="CQ411" s="225"/>
      <c r="CR411" s="23"/>
      <c r="CS411" s="161"/>
      <c r="CT411" s="23"/>
      <c r="CU411" s="23"/>
      <c r="CV411" s="23"/>
      <c r="DJ411" s="231"/>
      <c r="DP411" s="7" t="s">
        <v>970</v>
      </c>
      <c r="DQ411" s="7"/>
      <c r="DR411" s="7"/>
      <c r="DS411" s="235"/>
      <c r="DT411" s="236"/>
      <c r="DU411" s="236"/>
      <c r="DV411" s="236"/>
      <c r="DW411" s="236"/>
      <c r="EI411" s="19"/>
      <c r="EJ411" s="18"/>
      <c r="EK411" s="18"/>
      <c r="EL411" s="18"/>
      <c r="FB411" s="18"/>
      <c r="FC411" s="20"/>
      <c r="FD411" s="18"/>
    </row>
    <row r="412" spans="46:160" x14ac:dyDescent="0.3">
      <c r="AT412" s="44" t="str">
        <f t="shared" si="153"/>
        <v>16_26B.LL.W</v>
      </c>
      <c r="AU412" s="18" t="s">
        <v>69</v>
      </c>
      <c r="AV412" s="18" t="s">
        <v>550</v>
      </c>
      <c r="AW412" s="20" t="s">
        <v>113</v>
      </c>
      <c r="AX412" s="227">
        <v>1220115</v>
      </c>
      <c r="AY412" s="228">
        <v>0</v>
      </c>
      <c r="AZ412" s="225" t="e">
        <f t="shared" si="151"/>
        <v>#N/A</v>
      </c>
      <c r="BA412" s="91"/>
      <c r="CK412" s="160" t="str">
        <f t="shared" si="152"/>
        <v>..</v>
      </c>
      <c r="CL412" s="18"/>
      <c r="CM412" s="18"/>
      <c r="CN412" s="18"/>
      <c r="CO412" s="23"/>
      <c r="CP412" s="225"/>
      <c r="CQ412" s="225"/>
      <c r="CR412" s="23"/>
      <c r="CS412" s="161"/>
      <c r="CT412" s="23"/>
      <c r="CU412" s="23"/>
      <c r="CV412" s="23"/>
      <c r="DJ412" s="231"/>
      <c r="DP412" s="7" t="s">
        <v>970</v>
      </c>
      <c r="DQ412" s="7"/>
      <c r="DR412" s="7"/>
      <c r="DS412" s="235"/>
      <c r="DT412" s="236"/>
      <c r="DU412" s="236"/>
      <c r="DV412" s="236"/>
      <c r="DW412" s="236"/>
      <c r="EI412" s="19"/>
      <c r="EJ412" s="18"/>
      <c r="EK412" s="18"/>
      <c r="EL412" s="18"/>
      <c r="FB412" s="18"/>
      <c r="FC412" s="20"/>
      <c r="FD412" s="18"/>
    </row>
    <row r="413" spans="46:160" x14ac:dyDescent="0.3">
      <c r="AT413" s="44" t="str">
        <f t="shared" si="153"/>
        <v>18_20B.LL.W</v>
      </c>
      <c r="AU413" s="18" t="s">
        <v>69</v>
      </c>
      <c r="AV413" s="18" t="s">
        <v>317</v>
      </c>
      <c r="AW413" s="20" t="s">
        <v>113</v>
      </c>
      <c r="AX413" s="227">
        <v>1220115</v>
      </c>
      <c r="AY413" s="228">
        <v>0</v>
      </c>
      <c r="AZ413" s="225" t="e">
        <f t="shared" si="151"/>
        <v>#N/A</v>
      </c>
      <c r="BA413" s="91"/>
      <c r="CK413" s="160" t="str">
        <f t="shared" si="152"/>
        <v>..</v>
      </c>
      <c r="CL413" s="18"/>
      <c r="CM413" s="18"/>
      <c r="CN413" s="18"/>
      <c r="CO413" s="23"/>
      <c r="CP413" s="225"/>
      <c r="CQ413" s="225"/>
      <c r="CR413" s="23"/>
      <c r="CS413" s="161"/>
      <c r="CT413" s="23"/>
      <c r="CU413" s="23"/>
      <c r="CV413" s="23"/>
      <c r="DJ413" s="231"/>
      <c r="DP413" s="7" t="s">
        <v>970</v>
      </c>
      <c r="DQ413" s="7"/>
      <c r="DR413" s="7"/>
      <c r="DS413" s="235"/>
      <c r="DT413" s="236"/>
      <c r="DU413" s="236"/>
      <c r="DV413" s="236"/>
      <c r="DW413" s="236"/>
      <c r="EI413" s="19"/>
      <c r="EJ413" s="18"/>
      <c r="EK413" s="18"/>
      <c r="EL413" s="18"/>
      <c r="FB413" s="18"/>
      <c r="FC413" s="20"/>
      <c r="FD413" s="18"/>
    </row>
    <row r="414" spans="46:160" x14ac:dyDescent="0.3">
      <c r="AT414" s="44" t="str">
        <f t="shared" si="153"/>
        <v>18_22B.LL.W</v>
      </c>
      <c r="AU414" s="18" t="s">
        <v>69</v>
      </c>
      <c r="AV414" s="18" t="s">
        <v>391</v>
      </c>
      <c r="AW414" s="20" t="s">
        <v>113</v>
      </c>
      <c r="AX414" s="227">
        <v>1220115</v>
      </c>
      <c r="AY414" s="228">
        <v>0</v>
      </c>
      <c r="AZ414" s="225" t="e">
        <f t="shared" si="151"/>
        <v>#N/A</v>
      </c>
      <c r="BA414" s="91"/>
      <c r="CK414" s="160" t="str">
        <f t="shared" si="152"/>
        <v>..</v>
      </c>
      <c r="CL414" s="18"/>
      <c r="CM414" s="18"/>
      <c r="CN414" s="18"/>
      <c r="CO414" s="23"/>
      <c r="CP414" s="225"/>
      <c r="CQ414" s="225"/>
      <c r="CR414" s="23"/>
      <c r="CS414" s="161"/>
      <c r="CT414" s="23"/>
      <c r="CU414" s="23"/>
      <c r="CV414" s="23"/>
      <c r="DJ414" s="231"/>
      <c r="DP414" s="7" t="s">
        <v>970</v>
      </c>
      <c r="DQ414" s="7"/>
      <c r="DR414" s="7"/>
      <c r="DS414" s="235"/>
      <c r="DT414" s="236"/>
      <c r="DU414" s="236"/>
      <c r="DV414" s="236"/>
      <c r="DW414" s="236"/>
      <c r="EI414" s="19"/>
      <c r="EJ414" s="18"/>
      <c r="EK414" s="18"/>
      <c r="EL414" s="18"/>
      <c r="FB414" s="18"/>
      <c r="FC414" s="20"/>
      <c r="FD414" s="18"/>
    </row>
    <row r="415" spans="46:160" x14ac:dyDescent="0.3">
      <c r="AT415" s="44" t="str">
        <f t="shared" si="153"/>
        <v>18_24B.LL.W</v>
      </c>
      <c r="AU415" s="18" t="s">
        <v>69</v>
      </c>
      <c r="AV415" s="18" t="s">
        <v>475</v>
      </c>
      <c r="AW415" s="20" t="s">
        <v>113</v>
      </c>
      <c r="AX415" s="227">
        <v>1220115</v>
      </c>
      <c r="AY415" s="228">
        <v>0</v>
      </c>
      <c r="AZ415" s="225" t="e">
        <f t="shared" si="151"/>
        <v>#N/A</v>
      </c>
      <c r="BA415" s="91"/>
      <c r="CK415" s="160" t="str">
        <f t="shared" si="152"/>
        <v>..</v>
      </c>
      <c r="CL415" s="18"/>
      <c r="CM415" s="18"/>
      <c r="CN415" s="18"/>
      <c r="CO415" s="23"/>
      <c r="CP415" s="225"/>
      <c r="CQ415" s="225"/>
      <c r="CR415" s="23"/>
      <c r="CS415" s="161"/>
      <c r="CT415" s="23"/>
      <c r="CU415" s="23"/>
      <c r="CV415" s="23"/>
      <c r="DJ415" s="231"/>
      <c r="DP415" s="7" t="s">
        <v>970</v>
      </c>
      <c r="DQ415" s="7"/>
      <c r="DR415" s="7"/>
      <c r="DS415" s="235"/>
      <c r="DT415" s="236"/>
      <c r="DU415" s="236"/>
      <c r="DV415" s="236"/>
      <c r="DW415" s="236"/>
      <c r="EI415" s="19"/>
      <c r="EJ415" s="18"/>
      <c r="EK415" s="18"/>
      <c r="EL415" s="18"/>
      <c r="FB415" s="18"/>
      <c r="FC415" s="20"/>
      <c r="FD415" s="18"/>
    </row>
    <row r="416" spans="46:160" x14ac:dyDescent="0.3">
      <c r="AT416" s="44" t="str">
        <f t="shared" si="153"/>
        <v>20_20B.LL.W</v>
      </c>
      <c r="AU416" s="18" t="s">
        <v>69</v>
      </c>
      <c r="AV416" s="18" t="s">
        <v>337</v>
      </c>
      <c r="AW416" s="20" t="s">
        <v>113</v>
      </c>
      <c r="AX416" s="227">
        <v>1220115</v>
      </c>
      <c r="AY416" s="228">
        <v>0</v>
      </c>
      <c r="AZ416" s="225" t="e">
        <f t="shared" ref="AZ416:AZ479" si="154">AY416*INDEX($DB$90:$DB$92,MATCH($CQ$85,Currency,0))/$DB$90</f>
        <v>#N/A</v>
      </c>
      <c r="BA416" s="91"/>
      <c r="CK416" s="160" t="str">
        <f t="shared" si="152"/>
        <v>..</v>
      </c>
      <c r="CL416" s="18"/>
      <c r="CM416" s="18"/>
      <c r="CN416" s="18"/>
      <c r="CO416" s="23"/>
      <c r="CP416" s="225"/>
      <c r="CQ416" s="225"/>
      <c r="CR416" s="23"/>
      <c r="CS416" s="161"/>
      <c r="CT416" s="23"/>
      <c r="CU416" s="23"/>
      <c r="CV416" s="23"/>
      <c r="DJ416" s="231"/>
      <c r="DP416" s="7" t="s">
        <v>970</v>
      </c>
      <c r="DQ416" s="7"/>
      <c r="DR416" s="7"/>
      <c r="DS416" s="235"/>
      <c r="DT416" s="236"/>
      <c r="DU416" s="236"/>
      <c r="DV416" s="236"/>
      <c r="DW416" s="236"/>
      <c r="EI416" s="19"/>
      <c r="EJ416" s="18"/>
      <c r="EK416" s="18"/>
      <c r="EL416" s="18"/>
      <c r="FB416" s="18"/>
      <c r="FC416" s="20"/>
      <c r="FD416" s="18"/>
    </row>
    <row r="417" spans="46:160" x14ac:dyDescent="0.3">
      <c r="AT417" s="44" t="str">
        <f t="shared" si="153"/>
        <v>20_22B.LL.W</v>
      </c>
      <c r="AU417" s="18" t="s">
        <v>69</v>
      </c>
      <c r="AV417" s="18" t="s">
        <v>410</v>
      </c>
      <c r="AW417" s="20" t="s">
        <v>113</v>
      </c>
      <c r="AX417" s="227">
        <v>1220115</v>
      </c>
      <c r="AY417" s="228">
        <v>0</v>
      </c>
      <c r="AZ417" s="225" t="e">
        <f t="shared" si="154"/>
        <v>#N/A</v>
      </c>
      <c r="BA417" s="91"/>
      <c r="CK417" s="160" t="str">
        <f t="shared" si="152"/>
        <v>..</v>
      </c>
      <c r="CL417" s="18"/>
      <c r="CM417" s="18"/>
      <c r="CN417" s="18"/>
      <c r="CO417" s="23"/>
      <c r="CP417" s="225"/>
      <c r="CQ417" s="225"/>
      <c r="CR417" s="23"/>
      <c r="CS417" s="161"/>
      <c r="CT417" s="23"/>
      <c r="CU417" s="23"/>
      <c r="CV417" s="23"/>
      <c r="DJ417" s="231"/>
      <c r="DP417" s="7" t="s">
        <v>970</v>
      </c>
      <c r="DQ417" s="7"/>
      <c r="DR417" s="7"/>
      <c r="DS417" s="235"/>
      <c r="DT417" s="236"/>
      <c r="DU417" s="236"/>
      <c r="DV417" s="236"/>
      <c r="DW417" s="236"/>
      <c r="EI417" s="19"/>
      <c r="EJ417" s="18"/>
      <c r="EK417" s="18"/>
      <c r="EL417" s="19"/>
      <c r="FB417" s="18"/>
      <c r="FC417" s="20"/>
      <c r="FD417" s="18"/>
    </row>
    <row r="418" spans="46:160" x14ac:dyDescent="0.3">
      <c r="AT418" s="44" t="str">
        <f t="shared" si="153"/>
        <v>20_24B.LL.W</v>
      </c>
      <c r="AU418" s="18" t="s">
        <v>69</v>
      </c>
      <c r="AV418" s="18" t="s">
        <v>494</v>
      </c>
      <c r="AW418" s="20" t="s">
        <v>113</v>
      </c>
      <c r="AX418" s="227">
        <v>1220115</v>
      </c>
      <c r="AY418" s="228">
        <v>0</v>
      </c>
      <c r="AZ418" s="225" t="e">
        <f t="shared" si="154"/>
        <v>#N/A</v>
      </c>
      <c r="BA418" s="91"/>
      <c r="CK418" s="160" t="str">
        <f t="shared" si="152"/>
        <v>..</v>
      </c>
      <c r="CL418" s="18"/>
      <c r="CM418" s="18"/>
      <c r="CN418" s="18"/>
      <c r="CO418" s="23"/>
      <c r="CP418" s="225"/>
      <c r="CQ418" s="225"/>
      <c r="CR418" s="23"/>
      <c r="CS418" s="161"/>
      <c r="CT418" s="23"/>
      <c r="CU418" s="23"/>
      <c r="CV418" s="23"/>
      <c r="DJ418" s="231"/>
      <c r="DP418" s="7" t="s">
        <v>970</v>
      </c>
      <c r="DQ418" s="7"/>
      <c r="DR418" s="7"/>
      <c r="DS418" s="235"/>
      <c r="DT418" s="236"/>
      <c r="DU418" s="236"/>
      <c r="DV418" s="236"/>
      <c r="DW418" s="236"/>
      <c r="EI418" s="19"/>
      <c r="EJ418" s="18"/>
      <c r="EK418" s="18"/>
      <c r="EL418" s="18"/>
      <c r="FB418" s="18"/>
      <c r="FC418" s="20"/>
      <c r="FD418" s="18"/>
    </row>
    <row r="419" spans="46:160" x14ac:dyDescent="0.3">
      <c r="AT419" s="44" t="str">
        <f t="shared" si="153"/>
        <v>4_14S.LL.W</v>
      </c>
      <c r="AU419" s="18" t="s">
        <v>69</v>
      </c>
      <c r="AV419" s="18" t="s">
        <v>1071</v>
      </c>
      <c r="AW419" s="20" t="s">
        <v>113</v>
      </c>
      <c r="AX419" s="227">
        <v>1220115</v>
      </c>
      <c r="AY419" s="228">
        <v>0</v>
      </c>
      <c r="AZ419" s="225" t="e">
        <f t="shared" si="154"/>
        <v>#N/A</v>
      </c>
      <c r="BA419" s="91"/>
      <c r="CK419" s="160" t="str">
        <f t="shared" si="152"/>
        <v>..</v>
      </c>
      <c r="CL419" s="18"/>
      <c r="CM419" s="18"/>
      <c r="CN419" s="18"/>
      <c r="CO419" s="23"/>
      <c r="CP419" s="225"/>
      <c r="CQ419" s="225"/>
      <c r="CR419" s="23"/>
      <c r="CS419" s="161"/>
      <c r="CT419" s="23"/>
      <c r="CU419" s="23"/>
      <c r="CV419" s="23"/>
      <c r="DJ419" s="231"/>
      <c r="DP419" s="7" t="s">
        <v>942</v>
      </c>
      <c r="DQ419" s="7"/>
      <c r="DR419" s="7"/>
      <c r="DS419" s="235"/>
      <c r="DT419" s="236"/>
      <c r="DU419" s="236"/>
      <c r="DV419" s="236"/>
      <c r="DW419" s="236"/>
      <c r="EI419" s="19"/>
      <c r="EJ419" s="18"/>
      <c r="EK419" s="18"/>
      <c r="EL419" s="18"/>
      <c r="FB419" s="18"/>
      <c r="FC419" s="20"/>
      <c r="FD419" s="18"/>
    </row>
    <row r="420" spans="46:160" x14ac:dyDescent="0.3">
      <c r="AT420" s="44" t="str">
        <f t="shared" si="153"/>
        <v>4_14x8S.LL.W</v>
      </c>
      <c r="AU420" s="18" t="s">
        <v>69</v>
      </c>
      <c r="AV420" s="18" t="s">
        <v>1107</v>
      </c>
      <c r="AW420" s="20" t="s">
        <v>113</v>
      </c>
      <c r="AX420" s="227">
        <v>1220115</v>
      </c>
      <c r="AY420" s="228">
        <v>0</v>
      </c>
      <c r="AZ420" s="225" t="e">
        <f t="shared" si="154"/>
        <v>#N/A</v>
      </c>
      <c r="BA420" s="91"/>
      <c r="CK420" s="160" t="str">
        <f t="shared" si="152"/>
        <v>..</v>
      </c>
      <c r="CL420" s="18"/>
      <c r="CM420" s="18"/>
      <c r="CN420" s="18"/>
      <c r="CO420" s="23"/>
      <c r="CP420" s="225"/>
      <c r="CQ420" s="225"/>
      <c r="CR420" s="23"/>
      <c r="CS420" s="161"/>
      <c r="CT420" s="23"/>
      <c r="CU420" s="23"/>
      <c r="CV420" s="23"/>
      <c r="DJ420" s="231"/>
      <c r="DP420" s="7" t="s">
        <v>942</v>
      </c>
      <c r="DQ420" s="7"/>
      <c r="DR420" s="7"/>
      <c r="DS420" s="235"/>
      <c r="DT420" s="236"/>
      <c r="DU420" s="236"/>
      <c r="DV420" s="236"/>
      <c r="DW420" s="236"/>
      <c r="EI420" s="19"/>
      <c r="EJ420" s="18"/>
      <c r="EK420" s="18"/>
      <c r="EL420" s="18"/>
      <c r="FB420" s="18"/>
      <c r="FC420" s="20"/>
      <c r="FD420" s="18"/>
    </row>
    <row r="421" spans="46:160" x14ac:dyDescent="0.3">
      <c r="AT421" s="44" t="str">
        <f t="shared" si="153"/>
        <v>5_14S.LL.W</v>
      </c>
      <c r="AU421" s="18" t="s">
        <v>69</v>
      </c>
      <c r="AV421" s="18" t="s">
        <v>1081</v>
      </c>
      <c r="AW421" s="20" t="s">
        <v>113</v>
      </c>
      <c r="AX421" s="227">
        <v>1220115</v>
      </c>
      <c r="AY421" s="228">
        <v>0</v>
      </c>
      <c r="AZ421" s="225" t="e">
        <f t="shared" si="154"/>
        <v>#N/A</v>
      </c>
      <c r="BA421" s="91"/>
      <c r="CK421" s="160" t="str">
        <f t="shared" si="152"/>
        <v>..</v>
      </c>
      <c r="CL421" s="18"/>
      <c r="CM421" s="18"/>
      <c r="CN421" s="18"/>
      <c r="CO421" s="23"/>
      <c r="CP421" s="225"/>
      <c r="CQ421" s="225"/>
      <c r="CR421" s="23"/>
      <c r="CS421" s="161"/>
      <c r="CT421" s="23"/>
      <c r="CU421" s="23"/>
      <c r="CV421" s="23"/>
      <c r="DJ421" s="231"/>
      <c r="DP421" s="7" t="s">
        <v>942</v>
      </c>
      <c r="DQ421" s="7"/>
      <c r="DR421" s="7"/>
      <c r="DS421" s="235"/>
      <c r="DT421" s="236"/>
      <c r="DU421" s="236"/>
      <c r="DV421" s="236"/>
      <c r="DW421" s="236"/>
      <c r="EI421" s="19"/>
      <c r="EJ421" s="18"/>
      <c r="EK421" s="18"/>
      <c r="EL421" s="18"/>
      <c r="FB421" s="18"/>
      <c r="FC421" s="20"/>
      <c r="FD421" s="18"/>
    </row>
    <row r="422" spans="46:160" x14ac:dyDescent="0.3">
      <c r="AT422" s="44" t="str">
        <f t="shared" si="153"/>
        <v>5_14x8S.LL.W</v>
      </c>
      <c r="AU422" s="18" t="s">
        <v>69</v>
      </c>
      <c r="AV422" s="18" t="s">
        <v>1118</v>
      </c>
      <c r="AW422" s="20" t="s">
        <v>113</v>
      </c>
      <c r="AX422" s="227">
        <v>1220115</v>
      </c>
      <c r="AY422" s="228">
        <v>0</v>
      </c>
      <c r="AZ422" s="225" t="e">
        <f t="shared" si="154"/>
        <v>#N/A</v>
      </c>
      <c r="BA422" s="91"/>
      <c r="CK422" s="160" t="str">
        <f t="shared" si="152"/>
        <v>..</v>
      </c>
      <c r="CL422" s="18"/>
      <c r="CM422" s="18"/>
      <c r="CN422" s="18"/>
      <c r="CO422" s="23"/>
      <c r="CP422" s="225"/>
      <c r="CQ422" s="225"/>
      <c r="CR422" s="23"/>
      <c r="CS422" s="161"/>
      <c r="CT422" s="23"/>
      <c r="CU422" s="23"/>
      <c r="CV422" s="23"/>
      <c r="DJ422" s="231"/>
      <c r="DP422" s="7" t="s">
        <v>942</v>
      </c>
      <c r="DQ422" s="7"/>
      <c r="DR422" s="7"/>
      <c r="DS422" s="235"/>
      <c r="DT422" s="236"/>
      <c r="DU422" s="236"/>
      <c r="DV422" s="236"/>
      <c r="DW422" s="236"/>
      <c r="EI422" s="19"/>
      <c r="EJ422" s="18"/>
      <c r="EK422" s="18"/>
      <c r="EL422" s="19"/>
      <c r="FB422" s="18"/>
      <c r="FC422" s="20"/>
      <c r="FD422" s="18"/>
    </row>
    <row r="423" spans="46:160" x14ac:dyDescent="0.3">
      <c r="AT423" s="44" t="str">
        <f t="shared" si="153"/>
        <v>5H_14x8S.LL.W</v>
      </c>
      <c r="AU423" s="18" t="s">
        <v>69</v>
      </c>
      <c r="AV423" s="18" t="s">
        <v>1126</v>
      </c>
      <c r="AW423" s="20" t="s">
        <v>113</v>
      </c>
      <c r="AX423" s="227">
        <v>1220115</v>
      </c>
      <c r="AY423" s="228">
        <v>0</v>
      </c>
      <c r="AZ423" s="225" t="e">
        <f t="shared" si="154"/>
        <v>#N/A</v>
      </c>
      <c r="BA423" s="91"/>
      <c r="CK423" s="160" t="str">
        <f t="shared" si="152"/>
        <v>..</v>
      </c>
      <c r="CL423" s="18"/>
      <c r="CM423" s="18"/>
      <c r="CN423" s="18"/>
      <c r="CO423" s="23"/>
      <c r="CP423" s="225"/>
      <c r="CQ423" s="225"/>
      <c r="CR423" s="23"/>
      <c r="CS423" s="161"/>
      <c r="CT423" s="23"/>
      <c r="CU423" s="23"/>
      <c r="CV423" s="23"/>
      <c r="DJ423" s="231"/>
      <c r="DP423" s="7" t="s">
        <v>942</v>
      </c>
      <c r="DQ423" s="7"/>
      <c r="DR423" s="7"/>
      <c r="DS423" s="235"/>
      <c r="DT423" s="236"/>
      <c r="DU423" s="236"/>
      <c r="DV423" s="236"/>
      <c r="DW423" s="236"/>
      <c r="EI423" s="19"/>
      <c r="EJ423" s="18"/>
      <c r="EK423" s="18"/>
      <c r="EL423" s="18"/>
      <c r="FB423" s="18"/>
      <c r="FC423" s="20"/>
      <c r="FD423" s="18"/>
    </row>
    <row r="424" spans="46:160" x14ac:dyDescent="0.3">
      <c r="AT424" s="44" t="str">
        <f t="shared" si="153"/>
        <v>6_12S.LL.W</v>
      </c>
      <c r="AU424" s="18" t="s">
        <v>69</v>
      </c>
      <c r="AV424" s="18" t="s">
        <v>1047</v>
      </c>
      <c r="AW424" s="20" t="s">
        <v>113</v>
      </c>
      <c r="AX424" s="227">
        <v>1220115</v>
      </c>
      <c r="AY424" s="228">
        <v>0</v>
      </c>
      <c r="AZ424" s="225" t="e">
        <f t="shared" si="154"/>
        <v>#N/A</v>
      </c>
      <c r="BA424" s="91"/>
      <c r="CK424" s="160" t="str">
        <f t="shared" si="152"/>
        <v>..</v>
      </c>
      <c r="CL424" s="18"/>
      <c r="CM424" s="18"/>
      <c r="CN424" s="18"/>
      <c r="CO424" s="23"/>
      <c r="CP424" s="225"/>
      <c r="CQ424" s="225"/>
      <c r="CR424" s="23"/>
      <c r="CS424" s="161"/>
      <c r="CT424" s="23"/>
      <c r="CU424" s="23"/>
      <c r="CV424" s="23"/>
      <c r="DJ424" s="231"/>
      <c r="DP424" s="7" t="s">
        <v>942</v>
      </c>
      <c r="DQ424" s="7"/>
      <c r="DR424" s="7"/>
      <c r="DS424" s="235"/>
      <c r="DT424" s="236"/>
      <c r="DU424" s="236"/>
      <c r="DV424" s="236"/>
      <c r="DW424" s="236"/>
      <c r="EI424" s="19"/>
      <c r="EJ424" s="18"/>
      <c r="EK424" s="18"/>
      <c r="EL424" s="18"/>
      <c r="FB424" s="18"/>
      <c r="FC424" s="18"/>
      <c r="FD424" s="18"/>
    </row>
    <row r="425" spans="46:160" x14ac:dyDescent="0.3">
      <c r="AT425" s="44" t="str">
        <f t="shared" si="153"/>
        <v>6_13S.LL.W</v>
      </c>
      <c r="AU425" s="18" t="s">
        <v>69</v>
      </c>
      <c r="AV425" s="18" t="s">
        <v>1066</v>
      </c>
      <c r="AW425" s="20" t="s">
        <v>113</v>
      </c>
      <c r="AX425" s="227">
        <v>1220115</v>
      </c>
      <c r="AY425" s="228">
        <v>0</v>
      </c>
      <c r="AZ425" s="225" t="e">
        <f t="shared" si="154"/>
        <v>#N/A</v>
      </c>
      <c r="BA425" s="91"/>
      <c r="CK425" s="160" t="str">
        <f t="shared" si="152"/>
        <v>..</v>
      </c>
      <c r="CL425" s="18"/>
      <c r="CM425" s="18"/>
      <c r="CN425" s="18"/>
      <c r="CO425" s="23"/>
      <c r="CP425" s="225"/>
      <c r="CQ425" s="225"/>
      <c r="CR425" s="23"/>
      <c r="CS425" s="161"/>
      <c r="CT425" s="23"/>
      <c r="CU425" s="23"/>
      <c r="CV425" s="23"/>
      <c r="DJ425" s="231"/>
      <c r="DP425" s="7" t="s">
        <v>942</v>
      </c>
      <c r="DQ425" s="7"/>
      <c r="DR425" s="7"/>
      <c r="DS425" s="235"/>
      <c r="DT425" s="236"/>
      <c r="DU425" s="236"/>
      <c r="DV425" s="236"/>
      <c r="DW425" s="236"/>
      <c r="EI425" s="19"/>
      <c r="EJ425" s="18"/>
      <c r="EK425" s="18"/>
      <c r="EL425" s="18"/>
      <c r="FB425" s="18"/>
      <c r="FC425" s="18"/>
      <c r="FD425" s="18"/>
    </row>
    <row r="426" spans="46:160" x14ac:dyDescent="0.3">
      <c r="AT426" s="44" t="str">
        <f t="shared" si="153"/>
        <v>6H_14S.LL.W</v>
      </c>
      <c r="AU426" s="18" t="s">
        <v>69</v>
      </c>
      <c r="AV426" s="18" t="s">
        <v>1096</v>
      </c>
      <c r="AW426" s="20" t="s">
        <v>113</v>
      </c>
      <c r="AX426" s="227">
        <v>1220115</v>
      </c>
      <c r="AY426" s="228">
        <v>0</v>
      </c>
      <c r="AZ426" s="225" t="e">
        <f t="shared" si="154"/>
        <v>#N/A</v>
      </c>
      <c r="BA426" s="91"/>
      <c r="CK426" s="160" t="str">
        <f t="shared" si="152"/>
        <v>..</v>
      </c>
      <c r="CL426" s="18"/>
      <c r="CM426" s="18"/>
      <c r="CN426" s="18"/>
      <c r="CO426" s="23"/>
      <c r="CP426" s="225"/>
      <c r="CQ426" s="225"/>
      <c r="CR426" s="23"/>
      <c r="CS426" s="161"/>
      <c r="CT426" s="23"/>
      <c r="CU426" s="23"/>
      <c r="CV426" s="23"/>
      <c r="DJ426" s="231"/>
      <c r="DP426" s="7" t="s">
        <v>942</v>
      </c>
      <c r="DQ426" s="7"/>
      <c r="DR426" s="7"/>
      <c r="DS426" s="235"/>
      <c r="DT426" s="236"/>
      <c r="DU426" s="236"/>
      <c r="DV426" s="236"/>
      <c r="DW426" s="236"/>
      <c r="EI426" s="19"/>
      <c r="EJ426" s="18"/>
      <c r="EK426" s="18"/>
      <c r="EL426" s="18"/>
      <c r="FB426" s="18"/>
      <c r="FC426" s="18"/>
      <c r="FD426" s="18"/>
    </row>
    <row r="427" spans="46:160" x14ac:dyDescent="0.3">
      <c r="AT427" s="44" t="str">
        <f t="shared" si="153"/>
        <v>6H_14x8S.LL.W</v>
      </c>
      <c r="AU427" s="18" t="s">
        <v>69</v>
      </c>
      <c r="AV427" s="18" t="s">
        <v>1134</v>
      </c>
      <c r="AW427" s="20" t="s">
        <v>113</v>
      </c>
      <c r="AX427" s="227">
        <v>1220115</v>
      </c>
      <c r="AY427" s="228">
        <v>0</v>
      </c>
      <c r="AZ427" s="225" t="e">
        <f t="shared" si="154"/>
        <v>#N/A</v>
      </c>
      <c r="BA427" s="91"/>
      <c r="CK427" s="160" t="str">
        <f t="shared" si="152"/>
        <v>..</v>
      </c>
      <c r="CL427" s="18"/>
      <c r="CM427" s="18"/>
      <c r="CN427" s="18"/>
      <c r="CO427" s="23"/>
      <c r="CP427" s="225"/>
      <c r="CQ427" s="225"/>
      <c r="CR427" s="23"/>
      <c r="CS427" s="161"/>
      <c r="CT427" s="23"/>
      <c r="CU427" s="23"/>
      <c r="CV427" s="23"/>
      <c r="DJ427" s="231"/>
      <c r="DP427" s="130"/>
      <c r="DQ427" s="7"/>
      <c r="DR427" s="7"/>
      <c r="DS427" s="34"/>
      <c r="DT427" s="236"/>
      <c r="DU427" s="236"/>
      <c r="DV427" s="236"/>
      <c r="DW427" s="236"/>
      <c r="EI427" s="19"/>
      <c r="EJ427" s="18"/>
      <c r="EK427" s="18"/>
      <c r="EL427" s="18"/>
      <c r="FB427" s="18"/>
      <c r="FC427" s="18"/>
      <c r="FD427" s="18"/>
    </row>
    <row r="428" spans="46:160" x14ac:dyDescent="0.3">
      <c r="AT428" s="44" t="str">
        <f t="shared" si="153"/>
        <v>7_10T.LL.W</v>
      </c>
      <c r="AU428" s="18" t="s">
        <v>69</v>
      </c>
      <c r="AV428" s="18" t="s">
        <v>795</v>
      </c>
      <c r="AW428" s="20" t="s">
        <v>113</v>
      </c>
      <c r="AX428" s="227">
        <v>1220115</v>
      </c>
      <c r="AY428" s="228">
        <v>0</v>
      </c>
      <c r="AZ428" s="225" t="e">
        <f t="shared" si="154"/>
        <v>#N/A</v>
      </c>
      <c r="BA428" s="91"/>
      <c r="CK428" s="160" t="str">
        <f t="shared" si="152"/>
        <v>..</v>
      </c>
      <c r="CL428" s="18"/>
      <c r="CM428" s="18"/>
      <c r="CN428" s="18"/>
      <c r="CO428" s="23"/>
      <c r="CP428" s="225"/>
      <c r="CQ428" s="225"/>
      <c r="CR428" s="23"/>
      <c r="CS428" s="161"/>
      <c r="CT428" s="23"/>
      <c r="CU428" s="23"/>
      <c r="CV428" s="23"/>
      <c r="DJ428" s="231"/>
      <c r="DP428" s="130"/>
      <c r="DQ428" s="7"/>
      <c r="DR428" s="7"/>
      <c r="DS428" s="34"/>
      <c r="DT428" s="236"/>
      <c r="DU428" s="236"/>
      <c r="DV428" s="236"/>
      <c r="DW428" s="236"/>
      <c r="EI428" s="19"/>
      <c r="EJ428" s="18"/>
      <c r="EK428" s="18"/>
      <c r="EL428" s="18"/>
      <c r="FB428" s="18"/>
      <c r="FC428" s="18"/>
      <c r="FD428" s="18"/>
    </row>
    <row r="429" spans="46:160" x14ac:dyDescent="0.3">
      <c r="AT429" s="44" t="str">
        <f t="shared" si="153"/>
        <v>7H_10T.LL.W</v>
      </c>
      <c r="AU429" s="18" t="s">
        <v>69</v>
      </c>
      <c r="AV429" s="18" t="s">
        <v>802</v>
      </c>
      <c r="AW429" s="20" t="s">
        <v>113</v>
      </c>
      <c r="AX429" s="227">
        <v>1220115</v>
      </c>
      <c r="AY429" s="228">
        <v>0</v>
      </c>
      <c r="AZ429" s="225" t="e">
        <f t="shared" si="154"/>
        <v>#N/A</v>
      </c>
      <c r="BA429" s="91"/>
      <c r="CK429" s="160" t="str">
        <f t="shared" si="152"/>
        <v>..</v>
      </c>
      <c r="CL429" s="18"/>
      <c r="CM429" s="18"/>
      <c r="CN429" s="18"/>
      <c r="CO429" s="23"/>
      <c r="CP429" s="225"/>
      <c r="CQ429" s="225"/>
      <c r="CR429" s="23"/>
      <c r="CS429" s="161"/>
      <c r="CT429" s="23"/>
      <c r="CU429" s="23"/>
      <c r="CV429" s="23"/>
      <c r="DJ429" s="231"/>
      <c r="DP429" s="130"/>
      <c r="DQ429" s="7"/>
      <c r="DR429" s="7"/>
      <c r="DS429" s="34"/>
      <c r="DT429" s="236"/>
      <c r="DU429" s="236"/>
      <c r="DV429" s="236"/>
      <c r="DW429" s="236"/>
      <c r="EI429" s="19"/>
      <c r="EJ429" s="18"/>
      <c r="EK429" s="18"/>
      <c r="EL429" s="18"/>
      <c r="FB429" s="18"/>
      <c r="FC429" s="18"/>
      <c r="FD429" s="18"/>
    </row>
    <row r="430" spans="46:160" x14ac:dyDescent="0.3">
      <c r="AT430" s="44" t="str">
        <f t="shared" si="153"/>
        <v>8_10T.LL.W</v>
      </c>
      <c r="AU430" s="18" t="s">
        <v>69</v>
      </c>
      <c r="AV430" s="18" t="s">
        <v>810</v>
      </c>
      <c r="AW430" s="20" t="s">
        <v>113</v>
      </c>
      <c r="AX430" s="227">
        <v>1220115</v>
      </c>
      <c r="AY430" s="228">
        <v>0</v>
      </c>
      <c r="AZ430" s="225" t="e">
        <f t="shared" si="154"/>
        <v>#N/A</v>
      </c>
      <c r="BA430" s="91"/>
      <c r="CK430" s="160" t="str">
        <f t="shared" si="152"/>
        <v>..</v>
      </c>
      <c r="CL430" s="18"/>
      <c r="CM430" s="18"/>
      <c r="CN430" s="18"/>
      <c r="CO430" s="23"/>
      <c r="CP430" s="225"/>
      <c r="CQ430" s="225"/>
      <c r="CR430" s="23"/>
      <c r="CS430" s="161"/>
      <c r="CT430" s="23"/>
      <c r="CU430" s="23"/>
      <c r="CV430" s="23"/>
      <c r="DJ430" s="231"/>
      <c r="DP430" s="130"/>
      <c r="DQ430" s="7"/>
      <c r="DR430" s="7"/>
      <c r="DS430" s="34"/>
      <c r="DT430" s="236"/>
      <c r="DU430" s="236"/>
      <c r="DV430" s="236"/>
      <c r="DW430" s="236"/>
      <c r="EI430" s="19"/>
      <c r="EJ430" s="18"/>
      <c r="EK430" s="18"/>
      <c r="EL430" s="20"/>
      <c r="FB430" s="18"/>
      <c r="FC430" s="18"/>
      <c r="FD430" s="18"/>
    </row>
    <row r="431" spans="46:160" x14ac:dyDescent="0.3">
      <c r="AT431" s="44" t="str">
        <f t="shared" si="153"/>
        <v>8_12T.LL.W</v>
      </c>
      <c r="AU431" s="18" t="s">
        <v>69</v>
      </c>
      <c r="AV431" s="18" t="s">
        <v>826</v>
      </c>
      <c r="AW431" s="20" t="s">
        <v>113</v>
      </c>
      <c r="AX431" s="227">
        <v>1220115</v>
      </c>
      <c r="AY431" s="228">
        <v>0</v>
      </c>
      <c r="AZ431" s="225" t="e">
        <f t="shared" si="154"/>
        <v>#N/A</v>
      </c>
      <c r="BA431" s="91"/>
      <c r="CJ431" s="13" t="s">
        <v>1298</v>
      </c>
      <c r="CK431" s="160" t="str">
        <f t="shared" si="152"/>
        <v>..</v>
      </c>
      <c r="CL431" s="18"/>
      <c r="CM431" s="18"/>
      <c r="CN431" s="18"/>
      <c r="CO431" s="23"/>
      <c r="CP431" s="225"/>
      <c r="CQ431" s="225"/>
      <c r="CR431" s="23"/>
      <c r="CS431" s="161"/>
      <c r="CT431" s="23"/>
      <c r="CU431" s="23"/>
      <c r="CV431" s="23"/>
      <c r="DJ431" s="231"/>
      <c r="DP431" s="130"/>
      <c r="DQ431" s="7"/>
      <c r="DR431" s="7"/>
      <c r="DS431" s="34"/>
      <c r="DT431" s="236"/>
      <c r="DU431" s="236"/>
      <c r="DV431" s="236"/>
      <c r="DW431" s="236"/>
      <c r="EI431" s="19"/>
      <c r="EJ431" s="18"/>
      <c r="EK431" s="18"/>
      <c r="EL431" s="18"/>
      <c r="FB431" s="18"/>
      <c r="FC431" s="18"/>
      <c r="FD431" s="18"/>
    </row>
    <row r="432" spans="46:160" x14ac:dyDescent="0.3">
      <c r="AT432" s="44" t="str">
        <f t="shared" si="153"/>
        <v>8_14S.LL.W</v>
      </c>
      <c r="AU432" s="18" t="s">
        <v>69</v>
      </c>
      <c r="AV432" s="18" t="s">
        <v>1103</v>
      </c>
      <c r="AW432" s="20" t="s">
        <v>113</v>
      </c>
      <c r="AX432" s="227">
        <v>1220115</v>
      </c>
      <c r="AY432" s="228">
        <v>0</v>
      </c>
      <c r="AZ432" s="225" t="e">
        <f t="shared" si="154"/>
        <v>#N/A</v>
      </c>
      <c r="BA432" s="91"/>
      <c r="CK432" s="160" t="str">
        <f t="shared" si="152"/>
        <v>..</v>
      </c>
      <c r="CL432" s="18"/>
      <c r="CM432" s="18"/>
      <c r="CN432" s="18"/>
      <c r="CO432" s="23"/>
      <c r="CP432" s="225"/>
      <c r="CQ432" s="225"/>
      <c r="CR432" s="23"/>
      <c r="CS432" s="161"/>
      <c r="CT432" s="23"/>
      <c r="CU432" s="23"/>
      <c r="CV432" s="23"/>
      <c r="DJ432" s="231"/>
      <c r="DP432" s="130"/>
      <c r="DQ432" s="7"/>
      <c r="DR432" s="7"/>
      <c r="DS432" s="34"/>
      <c r="DT432" s="236"/>
      <c r="DU432" s="236"/>
      <c r="DV432" s="236"/>
      <c r="DW432" s="236"/>
      <c r="EI432" s="19"/>
      <c r="EJ432" s="18"/>
      <c r="EK432" s="18"/>
      <c r="EL432" s="18"/>
      <c r="FB432" s="18"/>
      <c r="FC432" s="18"/>
      <c r="FD432" s="18"/>
    </row>
    <row r="433" spans="46:160" x14ac:dyDescent="0.3">
      <c r="AT433" s="44" t="str">
        <f t="shared" si="153"/>
        <v>9_10T.LL.W</v>
      </c>
      <c r="AU433" s="18" t="s">
        <v>69</v>
      </c>
      <c r="AV433" s="18" t="s">
        <v>818</v>
      </c>
      <c r="AW433" s="20" t="s">
        <v>113</v>
      </c>
      <c r="AX433" s="227">
        <v>1220115</v>
      </c>
      <c r="AY433" s="228">
        <v>0</v>
      </c>
      <c r="AZ433" s="225" t="e">
        <f t="shared" si="154"/>
        <v>#N/A</v>
      </c>
      <c r="BA433" s="91"/>
      <c r="CK433" s="160" t="str">
        <f t="shared" si="152"/>
        <v>..</v>
      </c>
      <c r="CL433" s="18"/>
      <c r="CM433" s="18"/>
      <c r="CN433" s="18"/>
      <c r="CO433" s="23"/>
      <c r="CP433" s="225"/>
      <c r="CQ433" s="225"/>
      <c r="CR433" s="23"/>
      <c r="CS433" s="161"/>
      <c r="CT433" s="23"/>
      <c r="CU433" s="23"/>
      <c r="CV433" s="23"/>
      <c r="DJ433" s="231"/>
      <c r="DP433" s="130"/>
      <c r="DQ433" s="7"/>
      <c r="DR433" s="7"/>
      <c r="DS433" s="34"/>
      <c r="DT433" s="236"/>
      <c r="DU433" s="236"/>
      <c r="DV433" s="236"/>
      <c r="DW433" s="236"/>
      <c r="EI433" s="19"/>
      <c r="EJ433" s="18"/>
      <c r="EK433" s="18"/>
      <c r="EL433" s="20"/>
      <c r="FB433" s="18"/>
      <c r="FC433" s="18"/>
      <c r="FD433" s="18"/>
    </row>
    <row r="434" spans="46:160" x14ac:dyDescent="0.3">
      <c r="AT434" s="44" t="str">
        <f t="shared" si="153"/>
        <v>9_12T.LL.W</v>
      </c>
      <c r="AU434" s="18" t="s">
        <v>69</v>
      </c>
      <c r="AV434" s="18" t="s">
        <v>840</v>
      </c>
      <c r="AW434" s="20" t="s">
        <v>113</v>
      </c>
      <c r="AX434" s="227">
        <v>1220115</v>
      </c>
      <c r="AY434" s="228">
        <v>0</v>
      </c>
      <c r="AZ434" s="225" t="e">
        <f t="shared" si="154"/>
        <v>#N/A</v>
      </c>
      <c r="BA434" s="91"/>
      <c r="CK434" s="160" t="str">
        <f t="shared" si="152"/>
        <v>..</v>
      </c>
      <c r="CL434" s="18"/>
      <c r="CM434" s="18"/>
      <c r="CN434" s="18"/>
      <c r="CO434" s="23"/>
      <c r="CP434" s="225"/>
      <c r="CQ434" s="225"/>
      <c r="CR434" s="23"/>
      <c r="CS434" s="161"/>
      <c r="CT434" s="23"/>
      <c r="CU434" s="23"/>
      <c r="CV434" s="23"/>
      <c r="DJ434" s="231"/>
      <c r="DP434" s="130"/>
      <c r="DQ434" s="7"/>
      <c r="DR434" s="7"/>
      <c r="DS434" s="34"/>
      <c r="DT434" s="236"/>
      <c r="DU434" s="236"/>
      <c r="DV434" s="236"/>
      <c r="DW434" s="236"/>
      <c r="EI434" s="19"/>
      <c r="EJ434" s="18"/>
      <c r="EK434" s="18"/>
      <c r="EL434" s="18"/>
      <c r="FB434" s="18"/>
      <c r="FC434" s="18"/>
      <c r="FD434" s="18"/>
    </row>
    <row r="435" spans="46:160" x14ac:dyDescent="0.3">
      <c r="AT435" s="44" t="str">
        <f t="shared" si="153"/>
        <v>9_13T.LL.W</v>
      </c>
      <c r="AU435" s="18" t="s">
        <v>69</v>
      </c>
      <c r="AV435" s="18" t="s">
        <v>876</v>
      </c>
      <c r="AW435" s="20" t="s">
        <v>113</v>
      </c>
      <c r="AX435" s="227">
        <v>1220115</v>
      </c>
      <c r="AY435" s="228">
        <v>0</v>
      </c>
      <c r="AZ435" s="225" t="e">
        <f t="shared" si="154"/>
        <v>#N/A</v>
      </c>
      <c r="BA435" s="91"/>
      <c r="CK435" s="160" t="str">
        <f t="shared" si="152"/>
        <v>..</v>
      </c>
      <c r="CL435" s="18"/>
      <c r="CM435" s="18"/>
      <c r="CN435" s="18"/>
      <c r="CO435" s="23"/>
      <c r="CP435" s="225"/>
      <c r="CQ435" s="225"/>
      <c r="CR435" s="23"/>
      <c r="CS435" s="161"/>
      <c r="CT435" s="23"/>
      <c r="CU435" s="23"/>
      <c r="CV435" s="23"/>
      <c r="DJ435" s="231"/>
      <c r="DP435" s="130"/>
      <c r="DQ435" s="7"/>
      <c r="DR435" s="7"/>
      <c r="DS435" s="34"/>
      <c r="DT435" s="236"/>
      <c r="DU435" s="236"/>
      <c r="DV435" s="236"/>
      <c r="DW435" s="236"/>
      <c r="EI435" s="21"/>
      <c r="EJ435" s="18"/>
      <c r="EK435" s="18"/>
      <c r="EL435" s="18"/>
      <c r="FB435" s="18"/>
      <c r="FC435" s="18"/>
      <c r="FD435" s="18"/>
    </row>
    <row r="436" spans="46:160" x14ac:dyDescent="0.3">
      <c r="AT436" s="44" t="str">
        <f t="shared" si="153"/>
        <v>9_14T.LL.W</v>
      </c>
      <c r="AU436" s="18" t="s">
        <v>69</v>
      </c>
      <c r="AV436" s="18" t="s">
        <v>917</v>
      </c>
      <c r="AW436" s="20" t="s">
        <v>113</v>
      </c>
      <c r="AX436" s="227">
        <v>1220115</v>
      </c>
      <c r="AY436" s="228">
        <v>0</v>
      </c>
      <c r="AZ436" s="225" t="e">
        <f t="shared" si="154"/>
        <v>#N/A</v>
      </c>
      <c r="BA436" s="91"/>
      <c r="CK436" s="160" t="str">
        <f t="shared" si="152"/>
        <v>..</v>
      </c>
      <c r="CL436" s="18"/>
      <c r="CM436" s="18"/>
      <c r="CN436" s="18"/>
      <c r="CO436" s="23"/>
      <c r="CP436" s="225"/>
      <c r="CQ436" s="225"/>
      <c r="CR436" s="23"/>
      <c r="CS436" s="161"/>
      <c r="CT436" s="23"/>
      <c r="CU436" s="23"/>
      <c r="CV436" s="23"/>
      <c r="DJ436" s="231"/>
      <c r="DP436" s="130"/>
      <c r="DQ436" s="7"/>
      <c r="DR436" s="7"/>
      <c r="DS436" s="34"/>
      <c r="DT436" s="236"/>
      <c r="DU436" s="236"/>
      <c r="DV436" s="236"/>
      <c r="DW436" s="236"/>
      <c r="EI436" s="19"/>
      <c r="EJ436" s="18"/>
      <c r="EK436" s="18"/>
      <c r="EL436" s="18"/>
      <c r="FB436" s="18"/>
      <c r="FC436" s="18"/>
      <c r="FD436" s="18"/>
    </row>
    <row r="437" spans="46:160" x14ac:dyDescent="0.3">
      <c r="AT437" s="44" t="str">
        <f t="shared" si="153"/>
        <v>10_12T.LM.S</v>
      </c>
      <c r="AU437" s="18" t="s">
        <v>70</v>
      </c>
      <c r="AV437" s="18" t="s">
        <v>850</v>
      </c>
      <c r="AW437" s="20" t="s">
        <v>386</v>
      </c>
      <c r="AX437" s="227">
        <v>1220115</v>
      </c>
      <c r="AY437" s="228">
        <v>400</v>
      </c>
      <c r="AZ437" s="225" t="e">
        <f t="shared" si="154"/>
        <v>#N/A</v>
      </c>
      <c r="BA437" s="91"/>
      <c r="CK437" s="160" t="str">
        <f t="shared" si="152"/>
        <v>..</v>
      </c>
      <c r="CL437" s="18"/>
      <c r="CM437" s="18"/>
      <c r="CN437" s="18"/>
      <c r="CO437" s="23"/>
      <c r="CP437" s="225"/>
      <c r="CQ437" s="225"/>
      <c r="CR437" s="23"/>
      <c r="CS437" s="161"/>
      <c r="CT437" s="23"/>
      <c r="CU437" s="23"/>
      <c r="CV437" s="23"/>
      <c r="DJ437" s="231"/>
      <c r="DP437" s="130"/>
      <c r="DQ437" s="7"/>
      <c r="DR437" s="7"/>
      <c r="DS437" s="34"/>
      <c r="DT437" s="236"/>
      <c r="DU437" s="236"/>
      <c r="DV437" s="236"/>
      <c r="DW437" s="236"/>
      <c r="EI437" s="19"/>
      <c r="EJ437" s="18"/>
      <c r="EK437" s="18"/>
      <c r="EL437" s="20"/>
      <c r="FB437" s="18"/>
      <c r="FC437" s="18"/>
      <c r="FD437" s="18"/>
    </row>
    <row r="438" spans="46:160" x14ac:dyDescent="0.3">
      <c r="AT438" s="44" t="str">
        <f t="shared" si="153"/>
        <v>10_13T.LM.S</v>
      </c>
      <c r="AU438" s="18" t="s">
        <v>70</v>
      </c>
      <c r="AV438" s="18" t="s">
        <v>888</v>
      </c>
      <c r="AW438" s="20" t="s">
        <v>386</v>
      </c>
      <c r="AX438" s="227">
        <v>1220115</v>
      </c>
      <c r="AY438" s="228">
        <v>400</v>
      </c>
      <c r="AZ438" s="225" t="e">
        <f t="shared" si="154"/>
        <v>#N/A</v>
      </c>
      <c r="BA438" s="91"/>
      <c r="CK438" s="160" t="str">
        <f t="shared" si="152"/>
        <v>..</v>
      </c>
      <c r="CL438" s="18"/>
      <c r="CM438" s="18"/>
      <c r="CN438" s="18"/>
      <c r="CO438" s="23"/>
      <c r="CP438" s="225"/>
      <c r="CQ438" s="225"/>
      <c r="CR438" s="23"/>
      <c r="CS438" s="161"/>
      <c r="CT438" s="23"/>
      <c r="CU438" s="23"/>
      <c r="CV438" s="23"/>
      <c r="DJ438" s="231"/>
      <c r="DP438" s="130"/>
      <c r="DQ438" s="7"/>
      <c r="DR438" s="7"/>
      <c r="DS438" s="34"/>
      <c r="DT438" s="236"/>
      <c r="DU438" s="236"/>
      <c r="DV438" s="236"/>
      <c r="DW438" s="236"/>
      <c r="EI438" s="21"/>
      <c r="EJ438" s="18"/>
      <c r="EK438" s="18"/>
      <c r="EL438" s="20"/>
      <c r="FB438" s="18"/>
      <c r="FC438" s="18"/>
      <c r="FD438" s="18"/>
    </row>
    <row r="439" spans="46:160" x14ac:dyDescent="0.3">
      <c r="AT439" s="44" t="str">
        <f t="shared" si="153"/>
        <v>10_14S.LM.S</v>
      </c>
      <c r="AU439" s="18" t="s">
        <v>70</v>
      </c>
      <c r="AV439" s="18" t="s">
        <v>1182</v>
      </c>
      <c r="AW439" s="20" t="s">
        <v>386</v>
      </c>
      <c r="AX439" s="227">
        <v>1220115</v>
      </c>
      <c r="AY439" s="228">
        <v>250</v>
      </c>
      <c r="AZ439" s="225" t="e">
        <f t="shared" si="154"/>
        <v>#N/A</v>
      </c>
      <c r="BA439" s="91"/>
      <c r="CK439" s="160" t="str">
        <f t="shared" si="152"/>
        <v>..</v>
      </c>
      <c r="CL439" s="18"/>
      <c r="CM439" s="18"/>
      <c r="CN439" s="18"/>
      <c r="CO439" s="23"/>
      <c r="CP439" s="225"/>
      <c r="CQ439" s="225"/>
      <c r="CR439" s="23"/>
      <c r="CS439" s="161"/>
      <c r="CT439" s="23"/>
      <c r="CU439" s="23"/>
      <c r="CV439" s="23"/>
      <c r="DJ439" s="231"/>
      <c r="DP439" s="130"/>
      <c r="DQ439" s="7"/>
      <c r="DR439" s="7"/>
      <c r="DS439" s="34"/>
      <c r="DT439" s="236"/>
      <c r="DU439" s="236"/>
      <c r="DV439" s="236"/>
      <c r="DW439" s="236"/>
      <c r="EI439" s="19"/>
      <c r="EJ439" s="18"/>
      <c r="EK439" s="18"/>
      <c r="EL439" s="18"/>
      <c r="FB439" s="18"/>
      <c r="FC439" s="18"/>
      <c r="FD439" s="18"/>
    </row>
    <row r="440" spans="46:160" x14ac:dyDescent="0.3">
      <c r="AT440" s="44" t="str">
        <f t="shared" si="153"/>
        <v>10_14T.LM.S</v>
      </c>
      <c r="AU440" s="18" t="s">
        <v>70</v>
      </c>
      <c r="AV440" s="18" t="s">
        <v>930</v>
      </c>
      <c r="AW440" s="20" t="s">
        <v>386</v>
      </c>
      <c r="AX440" s="227">
        <v>1220115</v>
      </c>
      <c r="AY440" s="228">
        <v>404</v>
      </c>
      <c r="AZ440" s="225" t="e">
        <f t="shared" si="154"/>
        <v>#N/A</v>
      </c>
      <c r="BA440" s="91"/>
      <c r="CK440" s="160" t="str">
        <f t="shared" si="152"/>
        <v>..</v>
      </c>
      <c r="CL440" s="18"/>
      <c r="CM440" s="18"/>
      <c r="CN440" s="18"/>
      <c r="CO440" s="23"/>
      <c r="CP440" s="225"/>
      <c r="CQ440" s="225"/>
      <c r="CR440" s="23"/>
      <c r="CS440" s="161"/>
      <c r="CT440" s="23"/>
      <c r="CU440" s="23"/>
      <c r="CV440" s="23"/>
      <c r="DJ440" s="231"/>
      <c r="DP440" s="130"/>
      <c r="DQ440" s="7"/>
      <c r="DR440" s="7"/>
      <c r="DS440" s="34"/>
      <c r="DT440" s="236"/>
      <c r="DU440" s="236"/>
      <c r="DV440" s="236"/>
      <c r="DW440" s="236"/>
      <c r="EI440" s="19"/>
      <c r="EJ440" s="18"/>
      <c r="EK440" s="18"/>
      <c r="EL440" s="18"/>
      <c r="FB440" s="18"/>
      <c r="FC440" s="18"/>
      <c r="FD440" s="18"/>
    </row>
    <row r="441" spans="46:160" x14ac:dyDescent="0.3">
      <c r="AT441" s="44" t="str">
        <f t="shared" si="153"/>
        <v>11_12T.LM.S</v>
      </c>
      <c r="AU441" s="18" t="s">
        <v>70</v>
      </c>
      <c r="AV441" s="18" t="s">
        <v>863</v>
      </c>
      <c r="AW441" s="20" t="s">
        <v>386</v>
      </c>
      <c r="AX441" s="227">
        <v>1220115</v>
      </c>
      <c r="AY441" s="228">
        <v>400</v>
      </c>
      <c r="AZ441" s="225" t="e">
        <f t="shared" si="154"/>
        <v>#N/A</v>
      </c>
      <c r="BA441" s="91"/>
      <c r="CK441" s="160" t="str">
        <f t="shared" si="152"/>
        <v>..</v>
      </c>
      <c r="CL441" s="18"/>
      <c r="CM441" s="18"/>
      <c r="CN441" s="18"/>
      <c r="CO441" s="23"/>
      <c r="CP441" s="225"/>
      <c r="CQ441" s="225"/>
      <c r="CR441" s="23"/>
      <c r="CS441" s="161"/>
      <c r="CT441" s="23"/>
      <c r="CU441" s="23"/>
      <c r="CV441" s="23"/>
      <c r="DJ441" s="231"/>
      <c r="DP441" s="130"/>
      <c r="DQ441" s="7"/>
      <c r="DR441" s="7"/>
      <c r="DS441" s="34"/>
      <c r="DT441" s="236"/>
      <c r="DU441" s="236"/>
      <c r="DV441" s="236"/>
      <c r="DW441" s="236"/>
      <c r="EI441" s="19"/>
      <c r="EJ441" s="18"/>
      <c r="EK441" s="18"/>
      <c r="EL441" s="18"/>
      <c r="FB441" s="18"/>
      <c r="FC441" s="18"/>
      <c r="FD441" s="18"/>
    </row>
    <row r="442" spans="46:160" x14ac:dyDescent="0.3">
      <c r="AT442" s="44" t="str">
        <f t="shared" si="153"/>
        <v>11_13T.LM.S</v>
      </c>
      <c r="AU442" s="18" t="s">
        <v>70</v>
      </c>
      <c r="AV442" s="18" t="s">
        <v>898</v>
      </c>
      <c r="AW442" s="20" t="s">
        <v>386</v>
      </c>
      <c r="AX442" s="227">
        <v>1220115</v>
      </c>
      <c r="AY442" s="228">
        <v>400</v>
      </c>
      <c r="AZ442" s="225" t="e">
        <f t="shared" si="154"/>
        <v>#N/A</v>
      </c>
      <c r="BA442" s="91"/>
      <c r="CK442" s="160" t="str">
        <f t="shared" si="152"/>
        <v>..</v>
      </c>
      <c r="CL442" s="18"/>
      <c r="CM442" s="18"/>
      <c r="CN442" s="18"/>
      <c r="CO442" s="23"/>
      <c r="CP442" s="225"/>
      <c r="CQ442" s="225"/>
      <c r="CR442" s="23"/>
      <c r="CS442" s="161"/>
      <c r="CT442" s="23"/>
      <c r="CU442" s="23"/>
      <c r="CV442" s="23"/>
      <c r="DJ442" s="231"/>
      <c r="DP442" s="130"/>
      <c r="DQ442" s="7"/>
      <c r="DR442" s="7"/>
      <c r="DS442" s="34"/>
      <c r="DT442" s="236"/>
      <c r="DU442" s="236"/>
      <c r="DV442" s="236"/>
      <c r="DW442" s="236"/>
      <c r="EI442" s="21"/>
      <c r="EJ442" s="18"/>
      <c r="EK442" s="18"/>
      <c r="EL442" s="18"/>
      <c r="FB442" s="18"/>
      <c r="FC442" s="18"/>
      <c r="FD442" s="18"/>
    </row>
    <row r="443" spans="46:160" x14ac:dyDescent="0.3">
      <c r="AT443" s="44" t="str">
        <f t="shared" si="153"/>
        <v>11_14T.LM.S</v>
      </c>
      <c r="AU443" s="18" t="s">
        <v>70</v>
      </c>
      <c r="AV443" s="18" t="s">
        <v>943</v>
      </c>
      <c r="AW443" s="20" t="s">
        <v>386</v>
      </c>
      <c r="AX443" s="227">
        <v>1220115</v>
      </c>
      <c r="AY443" s="228">
        <v>404</v>
      </c>
      <c r="AZ443" s="225" t="e">
        <f t="shared" si="154"/>
        <v>#N/A</v>
      </c>
      <c r="BA443" s="91"/>
      <c r="CK443" s="160" t="str">
        <f t="shared" si="152"/>
        <v>..</v>
      </c>
      <c r="CL443" s="18"/>
      <c r="CM443" s="18"/>
      <c r="CN443" s="18"/>
      <c r="CO443" s="23"/>
      <c r="CP443" s="225"/>
      <c r="CQ443" s="225"/>
      <c r="CR443" s="23"/>
      <c r="CS443" s="161"/>
      <c r="CT443" s="23"/>
      <c r="CU443" s="23"/>
      <c r="CV443" s="23"/>
      <c r="DJ443" s="231"/>
      <c r="DP443" s="130"/>
      <c r="DQ443" s="7"/>
      <c r="DR443" s="7"/>
      <c r="DS443" s="34"/>
      <c r="DT443" s="236"/>
      <c r="DU443" s="236"/>
      <c r="DV443" s="236"/>
      <c r="DW443" s="236"/>
      <c r="EI443" s="21"/>
      <c r="EJ443" s="18"/>
      <c r="EK443" s="18"/>
      <c r="EL443" s="18"/>
      <c r="FB443" s="18"/>
      <c r="FC443" s="18"/>
      <c r="FD443" s="18"/>
    </row>
    <row r="444" spans="46:160" x14ac:dyDescent="0.3">
      <c r="AT444" s="44" t="str">
        <f t="shared" si="153"/>
        <v>12_13T.LM.S</v>
      </c>
      <c r="AU444" s="18" t="s">
        <v>70</v>
      </c>
      <c r="AV444" s="18" t="s">
        <v>907</v>
      </c>
      <c r="AW444" s="20" t="s">
        <v>386</v>
      </c>
      <c r="AX444" s="227">
        <v>1220115</v>
      </c>
      <c r="AY444" s="228">
        <v>400</v>
      </c>
      <c r="AZ444" s="225" t="e">
        <f t="shared" si="154"/>
        <v>#N/A</v>
      </c>
      <c r="BA444" s="91"/>
      <c r="CK444" s="160" t="str">
        <f t="shared" si="152"/>
        <v>..</v>
      </c>
      <c r="CL444" s="18"/>
      <c r="CM444" s="18"/>
      <c r="CN444" s="18"/>
      <c r="CO444" s="23"/>
      <c r="CP444" s="225"/>
      <c r="CQ444" s="225"/>
      <c r="CR444" s="23"/>
      <c r="CS444" s="161"/>
      <c r="CT444" s="23"/>
      <c r="CU444" s="23"/>
      <c r="CV444" s="23"/>
      <c r="DJ444" s="231"/>
      <c r="DP444" s="130"/>
      <c r="DQ444" s="7"/>
      <c r="DR444" s="7"/>
      <c r="DS444" s="34"/>
      <c r="DT444" s="236"/>
      <c r="DU444" s="236"/>
      <c r="DV444" s="236"/>
      <c r="DW444" s="236"/>
      <c r="EI444" s="19"/>
      <c r="EJ444" s="18"/>
      <c r="EK444" s="18"/>
      <c r="EL444" s="18"/>
      <c r="FB444" s="18"/>
      <c r="FC444" s="18"/>
      <c r="FD444" s="18"/>
    </row>
    <row r="445" spans="46:160" x14ac:dyDescent="0.3">
      <c r="AT445" s="44" t="str">
        <f t="shared" si="153"/>
        <v>12_14F.LM.S</v>
      </c>
      <c r="AU445" s="18" t="s">
        <v>70</v>
      </c>
      <c r="AV445" s="18" t="s">
        <v>603</v>
      </c>
      <c r="AW445" s="20" t="s">
        <v>386</v>
      </c>
      <c r="AX445" s="227">
        <v>1220115</v>
      </c>
      <c r="AY445" s="228">
        <v>404</v>
      </c>
      <c r="AZ445" s="225" t="e">
        <f t="shared" si="154"/>
        <v>#N/A</v>
      </c>
      <c r="BA445" s="91"/>
      <c r="CK445" s="160" t="str">
        <f t="shared" ref="CK445:CK508" si="155">CONCATENATE(CM445,".",CN445,".",CO445)</f>
        <v>..</v>
      </c>
      <c r="CL445" s="18"/>
      <c r="CM445" s="18"/>
      <c r="CN445" s="18"/>
      <c r="CO445" s="23"/>
      <c r="CP445" s="225"/>
      <c r="CQ445" s="225"/>
      <c r="CR445" s="23"/>
      <c r="CS445" s="161"/>
      <c r="CT445" s="23"/>
      <c r="CU445" s="23"/>
      <c r="CV445" s="23"/>
      <c r="DJ445" s="231"/>
      <c r="DP445" s="130"/>
      <c r="DQ445" s="7"/>
      <c r="DR445" s="7"/>
      <c r="DS445" s="34"/>
      <c r="DT445" s="236"/>
      <c r="DU445" s="236"/>
      <c r="DV445" s="236"/>
      <c r="DW445" s="236"/>
      <c r="EI445" s="19"/>
      <c r="EJ445" s="18"/>
      <c r="EK445" s="18"/>
      <c r="EL445" s="18"/>
      <c r="FB445" s="18"/>
      <c r="FC445" s="18"/>
      <c r="FD445" s="18"/>
    </row>
    <row r="446" spans="46:160" x14ac:dyDescent="0.3">
      <c r="AT446" s="44" t="str">
        <f t="shared" si="153"/>
        <v>12_14T.LM.S</v>
      </c>
      <c r="AU446" s="18" t="s">
        <v>70</v>
      </c>
      <c r="AV446" s="18" t="s">
        <v>957</v>
      </c>
      <c r="AW446" s="20" t="s">
        <v>386</v>
      </c>
      <c r="AX446" s="227">
        <v>1220115</v>
      </c>
      <c r="AY446" s="228">
        <v>404</v>
      </c>
      <c r="AZ446" s="225" t="e">
        <f t="shared" si="154"/>
        <v>#N/A</v>
      </c>
      <c r="BA446" s="91"/>
      <c r="CK446" s="160" t="str">
        <f t="shared" si="155"/>
        <v>..</v>
      </c>
      <c r="CL446" s="18"/>
      <c r="CM446" s="18"/>
      <c r="CN446" s="18"/>
      <c r="CO446" s="23"/>
      <c r="CP446" s="225"/>
      <c r="CQ446" s="225"/>
      <c r="CR446" s="23"/>
      <c r="CS446" s="161"/>
      <c r="CT446" s="23"/>
      <c r="CU446" s="23"/>
      <c r="CV446" s="23"/>
      <c r="DJ446" s="231"/>
      <c r="DP446" s="130"/>
      <c r="DQ446" s="7"/>
      <c r="DR446" s="7"/>
      <c r="DS446" s="34"/>
      <c r="DT446" s="236"/>
      <c r="DU446" s="236"/>
      <c r="DV446" s="236"/>
      <c r="DW446" s="236"/>
      <c r="EI446" s="19"/>
      <c r="EJ446" s="18"/>
      <c r="EK446" s="18"/>
      <c r="EL446" s="18"/>
      <c r="FB446" s="18"/>
      <c r="FC446" s="18"/>
      <c r="FD446" s="18"/>
    </row>
    <row r="447" spans="46:160" x14ac:dyDescent="0.3">
      <c r="AT447" s="44" t="str">
        <f t="shared" si="153"/>
        <v>12_15T.LM.S</v>
      </c>
      <c r="AU447" s="18" t="s">
        <v>70</v>
      </c>
      <c r="AV447" s="18" t="s">
        <v>988</v>
      </c>
      <c r="AW447" s="20" t="s">
        <v>386</v>
      </c>
      <c r="AX447" s="227">
        <v>1220115</v>
      </c>
      <c r="AY447" s="228">
        <v>400</v>
      </c>
      <c r="AZ447" s="225" t="e">
        <f t="shared" si="154"/>
        <v>#N/A</v>
      </c>
      <c r="BA447" s="91"/>
      <c r="CK447" s="160" t="str">
        <f t="shared" si="155"/>
        <v>..</v>
      </c>
      <c r="CL447" s="18"/>
      <c r="CM447" s="18"/>
      <c r="CN447" s="18"/>
      <c r="CO447" s="23"/>
      <c r="CP447" s="225"/>
      <c r="CQ447" s="225"/>
      <c r="CR447" s="23"/>
      <c r="CS447" s="161"/>
      <c r="CT447" s="23"/>
      <c r="CU447" s="23"/>
      <c r="CV447" s="23"/>
      <c r="DJ447" s="231"/>
      <c r="DP447" s="130"/>
      <c r="DQ447" s="7"/>
      <c r="DR447" s="7"/>
      <c r="DS447" s="34"/>
      <c r="DT447" s="236"/>
      <c r="DU447" s="236"/>
      <c r="DV447" s="236"/>
      <c r="DW447" s="236"/>
      <c r="EI447" s="19"/>
      <c r="EJ447" s="18"/>
      <c r="EK447" s="18"/>
      <c r="EL447" s="18"/>
      <c r="FB447" s="18"/>
      <c r="FC447" s="18"/>
      <c r="FD447" s="18"/>
    </row>
    <row r="448" spans="46:160" x14ac:dyDescent="0.3">
      <c r="AT448" s="44" t="str">
        <f t="shared" si="153"/>
        <v>12_18B.LM.S</v>
      </c>
      <c r="AU448" s="18" t="s">
        <v>70</v>
      </c>
      <c r="AV448" s="18" t="s">
        <v>133</v>
      </c>
      <c r="AW448" s="20" t="s">
        <v>386</v>
      </c>
      <c r="AX448" s="227">
        <v>1220115</v>
      </c>
      <c r="AY448" s="228">
        <v>400</v>
      </c>
      <c r="AZ448" s="225" t="e">
        <f t="shared" si="154"/>
        <v>#N/A</v>
      </c>
      <c r="BA448" s="91"/>
      <c r="CK448" s="160" t="str">
        <f t="shared" si="155"/>
        <v>..</v>
      </c>
      <c r="CL448" s="18"/>
      <c r="CM448" s="18"/>
      <c r="CN448" s="18"/>
      <c r="CO448" s="23"/>
      <c r="CP448" s="225"/>
      <c r="CQ448" s="225"/>
      <c r="CR448" s="23"/>
      <c r="CS448" s="161"/>
      <c r="CT448" s="23"/>
      <c r="CU448" s="23"/>
      <c r="CV448" s="23"/>
      <c r="DJ448" s="231"/>
      <c r="DP448" s="130"/>
      <c r="DQ448" s="7"/>
      <c r="DR448" s="7"/>
      <c r="DS448" s="34"/>
      <c r="DT448" s="236"/>
      <c r="DU448" s="236"/>
      <c r="DV448" s="236"/>
      <c r="DW448" s="236"/>
      <c r="EI448" s="19"/>
      <c r="EJ448" s="18"/>
      <c r="EK448" s="18"/>
      <c r="EL448" s="20"/>
      <c r="FB448" s="18"/>
      <c r="FC448" s="18"/>
      <c r="FD448" s="18"/>
    </row>
    <row r="449" spans="46:160" x14ac:dyDescent="0.3">
      <c r="AT449" s="44" t="str">
        <f t="shared" si="153"/>
        <v>12_20B.LM.S</v>
      </c>
      <c r="AU449" s="18" t="s">
        <v>70</v>
      </c>
      <c r="AV449" s="18" t="s">
        <v>219</v>
      </c>
      <c r="AW449" s="20" t="s">
        <v>386</v>
      </c>
      <c r="AX449" s="227">
        <v>1220115</v>
      </c>
      <c r="AY449" s="228">
        <v>400</v>
      </c>
      <c r="AZ449" s="225" t="e">
        <f t="shared" si="154"/>
        <v>#N/A</v>
      </c>
      <c r="BA449" s="91"/>
      <c r="CK449" s="160" t="str">
        <f t="shared" si="155"/>
        <v>..</v>
      </c>
      <c r="CL449" s="18"/>
      <c r="CM449" s="18"/>
      <c r="CN449" s="18"/>
      <c r="CO449" s="23"/>
      <c r="CP449" s="225"/>
      <c r="CQ449" s="225"/>
      <c r="CR449" s="23"/>
      <c r="CS449" s="161"/>
      <c r="CT449" s="23"/>
      <c r="CU449" s="23"/>
      <c r="CV449" s="23"/>
      <c r="DJ449" s="231"/>
      <c r="DP449" s="130"/>
      <c r="DQ449" s="7"/>
      <c r="DR449" s="7"/>
      <c r="DS449" s="34"/>
      <c r="DT449" s="236"/>
      <c r="DU449" s="236"/>
      <c r="DV449" s="236"/>
      <c r="DW449" s="236"/>
      <c r="EI449" s="19"/>
      <c r="EJ449" s="18"/>
      <c r="EK449" s="18"/>
      <c r="EL449" s="18"/>
      <c r="FB449" s="18"/>
      <c r="FC449" s="18"/>
      <c r="FD449" s="18"/>
    </row>
    <row r="450" spans="46:160" x14ac:dyDescent="0.3">
      <c r="AT450" s="44" t="str">
        <f t="shared" si="153"/>
        <v>12_22B.LM.S</v>
      </c>
      <c r="AU450" s="18" t="s">
        <v>70</v>
      </c>
      <c r="AV450" s="18" t="s">
        <v>336</v>
      </c>
      <c r="AW450" s="20" t="s">
        <v>386</v>
      </c>
      <c r="AX450" s="227">
        <v>1220115</v>
      </c>
      <c r="AY450" s="228">
        <v>400</v>
      </c>
      <c r="AZ450" s="225" t="e">
        <f t="shared" si="154"/>
        <v>#N/A</v>
      </c>
      <c r="BA450" s="91"/>
      <c r="CK450" s="160" t="str">
        <f t="shared" si="155"/>
        <v>..</v>
      </c>
      <c r="CL450" s="18"/>
      <c r="CM450" s="18"/>
      <c r="CN450" s="18"/>
      <c r="CO450" s="23"/>
      <c r="CP450" s="225"/>
      <c r="CQ450" s="225"/>
      <c r="DJ450" s="231"/>
      <c r="DP450" s="130"/>
      <c r="DQ450" s="7"/>
      <c r="DR450" s="7"/>
      <c r="DS450" s="34"/>
      <c r="DT450" s="236"/>
      <c r="DU450" s="236"/>
      <c r="DV450" s="236"/>
      <c r="DW450" s="236"/>
    </row>
    <row r="451" spans="46:160" x14ac:dyDescent="0.3">
      <c r="AT451" s="44" t="str">
        <f t="shared" si="153"/>
        <v>12_24B.LM.S</v>
      </c>
      <c r="AU451" s="18" t="s">
        <v>70</v>
      </c>
      <c r="AV451" s="18" t="s">
        <v>424</v>
      </c>
      <c r="AW451" s="20" t="s">
        <v>386</v>
      </c>
      <c r="AX451" s="227">
        <v>1220115</v>
      </c>
      <c r="AY451" s="228">
        <v>400</v>
      </c>
      <c r="AZ451" s="225" t="e">
        <f t="shared" si="154"/>
        <v>#N/A</v>
      </c>
      <c r="BA451" s="91"/>
      <c r="CK451" s="160" t="str">
        <f t="shared" si="155"/>
        <v>..</v>
      </c>
      <c r="CL451" s="18"/>
      <c r="CM451" s="18"/>
      <c r="CN451" s="18"/>
      <c r="CO451" s="23"/>
      <c r="CP451" s="225"/>
      <c r="CQ451" s="225"/>
      <c r="DJ451" s="231"/>
      <c r="DP451" s="130"/>
      <c r="DQ451" s="7"/>
      <c r="DR451" s="7"/>
      <c r="DS451" s="34"/>
      <c r="DT451" s="236"/>
      <c r="DU451" s="236"/>
      <c r="DV451" s="236"/>
      <c r="DW451" s="236"/>
    </row>
    <row r="452" spans="46:160" x14ac:dyDescent="0.3">
      <c r="AT452" s="44" t="str">
        <f t="shared" si="153"/>
        <v>12_26B.LM.S</v>
      </c>
      <c r="AU452" s="18" t="s">
        <v>70</v>
      </c>
      <c r="AV452" s="18" t="s">
        <v>510</v>
      </c>
      <c r="AW452" s="20" t="s">
        <v>386</v>
      </c>
      <c r="AX452" s="227">
        <v>1220115</v>
      </c>
      <c r="AY452" s="228">
        <v>400</v>
      </c>
      <c r="AZ452" s="225" t="e">
        <f t="shared" si="154"/>
        <v>#N/A</v>
      </c>
      <c r="BA452" s="91"/>
      <c r="CK452" s="160" t="str">
        <f t="shared" si="155"/>
        <v>..</v>
      </c>
      <c r="CL452" s="18"/>
      <c r="CM452" s="18"/>
      <c r="CN452" s="18"/>
      <c r="CO452" s="23"/>
      <c r="CP452" s="225"/>
      <c r="CQ452" s="225"/>
      <c r="DJ452" s="231"/>
      <c r="DP452" s="130"/>
      <c r="DQ452" s="7"/>
      <c r="DR452" s="7"/>
      <c r="DS452" s="34"/>
      <c r="DT452" s="236"/>
      <c r="DU452" s="236"/>
      <c r="DV452" s="236"/>
      <c r="DW452" s="236"/>
    </row>
    <row r="453" spans="46:160" x14ac:dyDescent="0.3">
      <c r="AT453" s="44" t="str">
        <f t="shared" si="153"/>
        <v>13_14F.LM.S</v>
      </c>
      <c r="AU453" s="18" t="s">
        <v>70</v>
      </c>
      <c r="AV453" s="18" t="s">
        <v>623</v>
      </c>
      <c r="AW453" s="20" t="s">
        <v>386</v>
      </c>
      <c r="AX453" s="227">
        <v>1220115</v>
      </c>
      <c r="AY453" s="228">
        <v>404</v>
      </c>
      <c r="AZ453" s="225" t="e">
        <f t="shared" si="154"/>
        <v>#N/A</v>
      </c>
      <c r="BA453" s="91"/>
      <c r="CK453" s="160" t="str">
        <f t="shared" si="155"/>
        <v>..</v>
      </c>
      <c r="CL453" s="18"/>
      <c r="CM453" s="18"/>
      <c r="CN453" s="18"/>
      <c r="CO453" s="23"/>
      <c r="CP453" s="225"/>
      <c r="CQ453" s="225"/>
      <c r="DJ453" s="231"/>
      <c r="DP453" s="130"/>
      <c r="DQ453" s="7"/>
      <c r="DR453" s="7"/>
      <c r="DS453" s="34"/>
      <c r="DT453" s="236"/>
      <c r="DU453" s="236"/>
      <c r="DV453" s="236"/>
      <c r="DW453" s="236"/>
    </row>
    <row r="454" spans="46:160" x14ac:dyDescent="0.3">
      <c r="AT454" s="44" t="str">
        <f t="shared" si="153"/>
        <v>13_14T.LM.S</v>
      </c>
      <c r="AU454" s="18" t="s">
        <v>70</v>
      </c>
      <c r="AV454" s="18" t="s">
        <v>971</v>
      </c>
      <c r="AW454" s="20" t="s">
        <v>386</v>
      </c>
      <c r="AX454" s="227">
        <v>1220115</v>
      </c>
      <c r="AY454" s="228">
        <v>404</v>
      </c>
      <c r="AZ454" s="225" t="e">
        <f t="shared" si="154"/>
        <v>#N/A</v>
      </c>
      <c r="BA454" s="91"/>
      <c r="CK454" s="160" t="str">
        <f t="shared" si="155"/>
        <v>..</v>
      </c>
      <c r="CL454" s="18"/>
      <c r="CM454" s="18"/>
      <c r="CN454" s="18"/>
      <c r="CO454" s="23"/>
      <c r="CP454" s="225"/>
      <c r="CQ454" s="225"/>
      <c r="DJ454" s="231"/>
      <c r="DP454" s="130"/>
      <c r="DQ454" s="7"/>
      <c r="DR454" s="7"/>
      <c r="DS454" s="34"/>
      <c r="DT454" s="236"/>
      <c r="DU454" s="236"/>
      <c r="DV454" s="236"/>
      <c r="DW454" s="236"/>
    </row>
    <row r="455" spans="46:160" x14ac:dyDescent="0.3">
      <c r="AT455" s="44" t="str">
        <f t="shared" si="153"/>
        <v>13_15F.LM.S</v>
      </c>
      <c r="AU455" s="18" t="s">
        <v>70</v>
      </c>
      <c r="AV455" s="18" t="s">
        <v>653</v>
      </c>
      <c r="AW455" s="20" t="s">
        <v>386</v>
      </c>
      <c r="AX455" s="227">
        <v>1220115</v>
      </c>
      <c r="AY455" s="228">
        <v>400</v>
      </c>
      <c r="AZ455" s="225" t="e">
        <f t="shared" si="154"/>
        <v>#N/A</v>
      </c>
      <c r="BA455" s="91"/>
      <c r="CK455" s="160" t="str">
        <f t="shared" si="155"/>
        <v>..</v>
      </c>
      <c r="CL455" s="18"/>
      <c r="CM455" s="18"/>
      <c r="CN455" s="18"/>
      <c r="CO455" s="23"/>
      <c r="CP455" s="225"/>
      <c r="CQ455" s="225"/>
      <c r="DJ455" s="231"/>
      <c r="DP455" s="130"/>
      <c r="DQ455" s="7"/>
      <c r="DR455" s="7"/>
      <c r="DS455" s="34"/>
      <c r="DT455" s="236"/>
      <c r="DU455" s="236"/>
      <c r="DV455" s="236"/>
      <c r="DW455" s="236"/>
    </row>
    <row r="456" spans="46:160" x14ac:dyDescent="0.3">
      <c r="AT456" s="44" t="str">
        <f t="shared" si="153"/>
        <v>13_15T.LM.S</v>
      </c>
      <c r="AU456" s="18" t="s">
        <v>70</v>
      </c>
      <c r="AV456" s="18" t="s">
        <v>997</v>
      </c>
      <c r="AW456" s="20" t="s">
        <v>386</v>
      </c>
      <c r="AX456" s="227">
        <v>1220115</v>
      </c>
      <c r="AY456" s="228">
        <v>400</v>
      </c>
      <c r="AZ456" s="225" t="e">
        <f t="shared" si="154"/>
        <v>#N/A</v>
      </c>
      <c r="BA456" s="91"/>
      <c r="CK456" s="160" t="str">
        <f t="shared" si="155"/>
        <v>..</v>
      </c>
      <c r="CL456" s="18"/>
      <c r="CM456" s="18"/>
      <c r="CN456" s="18"/>
      <c r="CO456" s="23"/>
      <c r="CP456" s="225"/>
      <c r="CQ456" s="225"/>
      <c r="DJ456" s="231"/>
      <c r="DP456" s="130"/>
      <c r="DQ456" s="7"/>
      <c r="DR456" s="7"/>
      <c r="DS456" s="34"/>
      <c r="DT456" s="236"/>
      <c r="DU456" s="236"/>
      <c r="DV456" s="236"/>
      <c r="DW456" s="236"/>
    </row>
    <row r="457" spans="46:160" x14ac:dyDescent="0.3">
      <c r="AT457" s="44" t="str">
        <f t="shared" si="153"/>
        <v>13_16F.LM.S</v>
      </c>
      <c r="AU457" s="18" t="s">
        <v>70</v>
      </c>
      <c r="AV457" s="18" t="s">
        <v>690</v>
      </c>
      <c r="AW457" s="20" t="s">
        <v>386</v>
      </c>
      <c r="AX457" s="227">
        <v>1220115</v>
      </c>
      <c r="AY457" s="228">
        <v>400</v>
      </c>
      <c r="AZ457" s="225" t="e">
        <f t="shared" si="154"/>
        <v>#N/A</v>
      </c>
      <c r="BA457" s="91"/>
      <c r="CK457" s="160" t="str">
        <f t="shared" si="155"/>
        <v>..</v>
      </c>
      <c r="CL457" s="18"/>
      <c r="CM457" s="18"/>
      <c r="CN457" s="18"/>
      <c r="CO457" s="23"/>
      <c r="CP457" s="225"/>
      <c r="CQ457" s="225"/>
      <c r="DJ457" s="231"/>
      <c r="DP457" s="130"/>
      <c r="DQ457" s="7"/>
      <c r="DR457" s="7"/>
      <c r="DS457" s="34"/>
      <c r="DT457" s="236"/>
      <c r="DU457" s="236"/>
      <c r="DV457" s="236"/>
      <c r="DW457" s="236"/>
    </row>
    <row r="458" spans="46:160" x14ac:dyDescent="0.3">
      <c r="AT458" s="44" t="str">
        <f t="shared" si="153"/>
        <v>13_16T.LM.S</v>
      </c>
      <c r="AU458" s="18" t="s">
        <v>70</v>
      </c>
      <c r="AV458" s="18" t="s">
        <v>1012</v>
      </c>
      <c r="AW458" s="20" t="s">
        <v>386</v>
      </c>
      <c r="AX458" s="227">
        <v>1220115</v>
      </c>
      <c r="AY458" s="228">
        <v>400</v>
      </c>
      <c r="AZ458" s="225" t="e">
        <f t="shared" si="154"/>
        <v>#N/A</v>
      </c>
      <c r="BA458" s="91"/>
      <c r="CK458" s="160" t="str">
        <f t="shared" si="155"/>
        <v>..</v>
      </c>
      <c r="CL458" s="18"/>
      <c r="CM458" s="18"/>
      <c r="CN458" s="18"/>
      <c r="CO458" s="23"/>
      <c r="CP458" s="225"/>
      <c r="CQ458" s="225"/>
      <c r="DJ458" s="231"/>
      <c r="DP458" s="130"/>
      <c r="DQ458" s="7"/>
      <c r="DR458" s="7"/>
      <c r="DS458" s="34"/>
      <c r="DT458" s="236"/>
      <c r="DU458" s="236"/>
      <c r="DV458" s="236"/>
      <c r="DW458" s="236"/>
    </row>
    <row r="459" spans="46:160" x14ac:dyDescent="0.3">
      <c r="AT459" s="44" t="str">
        <f t="shared" si="153"/>
        <v>14_14F.LM.S</v>
      </c>
      <c r="AU459" s="18" t="s">
        <v>70</v>
      </c>
      <c r="AV459" s="18" t="s">
        <v>638</v>
      </c>
      <c r="AW459" s="20" t="s">
        <v>386</v>
      </c>
      <c r="AX459" s="227">
        <v>1220115</v>
      </c>
      <c r="AY459" s="228">
        <v>404</v>
      </c>
      <c r="AZ459" s="225" t="e">
        <f t="shared" si="154"/>
        <v>#N/A</v>
      </c>
      <c r="BA459" s="91"/>
      <c r="CK459" s="160" t="str">
        <f t="shared" si="155"/>
        <v>..</v>
      </c>
      <c r="CL459" s="18"/>
      <c r="CM459" s="18"/>
      <c r="CN459" s="18"/>
      <c r="CO459" s="23"/>
      <c r="CP459" s="225"/>
      <c r="CQ459" s="225"/>
      <c r="DJ459" s="231"/>
      <c r="DP459" s="130"/>
      <c r="DQ459" s="7"/>
      <c r="DR459" s="7"/>
      <c r="DS459" s="34"/>
      <c r="DT459" s="236"/>
      <c r="DU459" s="236"/>
      <c r="DV459" s="236"/>
      <c r="DW459" s="236"/>
    </row>
    <row r="460" spans="46:160" x14ac:dyDescent="0.3">
      <c r="AT460" s="44" t="str">
        <f t="shared" si="153"/>
        <v>14_14T.LM.S</v>
      </c>
      <c r="AU460" s="18" t="s">
        <v>70</v>
      </c>
      <c r="AV460" s="18" t="s">
        <v>979</v>
      </c>
      <c r="AW460" s="20" t="s">
        <v>386</v>
      </c>
      <c r="AX460" s="227">
        <v>1220115</v>
      </c>
      <c r="AY460" s="228">
        <v>404</v>
      </c>
      <c r="AZ460" s="225" t="e">
        <f t="shared" si="154"/>
        <v>#N/A</v>
      </c>
      <c r="BA460" s="91"/>
      <c r="CK460" s="160" t="str">
        <f t="shared" si="155"/>
        <v>..</v>
      </c>
      <c r="CL460" s="18"/>
      <c r="CM460" s="18"/>
      <c r="CN460" s="18"/>
      <c r="CO460" s="23"/>
      <c r="CP460" s="225"/>
      <c r="CQ460" s="225"/>
      <c r="DJ460" s="231"/>
      <c r="DP460" s="130"/>
      <c r="DQ460" s="7"/>
      <c r="DR460" s="7"/>
      <c r="DS460" s="34"/>
      <c r="DT460" s="236"/>
      <c r="DU460" s="236"/>
      <c r="DV460" s="236"/>
      <c r="DW460" s="236"/>
    </row>
    <row r="461" spans="46:160" x14ac:dyDescent="0.3">
      <c r="AT461" s="44" t="str">
        <f t="shared" si="153"/>
        <v>14_15F.LM.S</v>
      </c>
      <c r="AU461" s="18" t="s">
        <v>70</v>
      </c>
      <c r="AV461" s="18" t="s">
        <v>671</v>
      </c>
      <c r="AW461" s="20" t="s">
        <v>386</v>
      </c>
      <c r="AX461" s="227">
        <v>1220115</v>
      </c>
      <c r="AY461" s="228">
        <v>400</v>
      </c>
      <c r="AZ461" s="225" t="e">
        <f t="shared" si="154"/>
        <v>#N/A</v>
      </c>
      <c r="BA461" s="91"/>
      <c r="CK461" s="160" t="str">
        <f t="shared" si="155"/>
        <v>..</v>
      </c>
      <c r="CL461" s="18"/>
      <c r="CM461" s="18"/>
      <c r="CN461" s="18"/>
      <c r="CO461" s="23"/>
      <c r="CP461" s="225"/>
      <c r="CQ461" s="225"/>
      <c r="DJ461" s="231"/>
      <c r="DP461" s="130"/>
      <c r="DQ461" s="7"/>
      <c r="DR461" s="7"/>
      <c r="DS461" s="34"/>
      <c r="DT461" s="236"/>
      <c r="DU461" s="236"/>
      <c r="DV461" s="236"/>
      <c r="DW461" s="236"/>
    </row>
    <row r="462" spans="46:160" x14ac:dyDescent="0.3">
      <c r="AT462" s="44" t="str">
        <f t="shared" si="153"/>
        <v>14_15T.LM.S</v>
      </c>
      <c r="AU462" s="18" t="s">
        <v>70</v>
      </c>
      <c r="AV462" s="18" t="s">
        <v>1004</v>
      </c>
      <c r="AW462" s="20" t="s">
        <v>386</v>
      </c>
      <c r="AX462" s="227">
        <v>1220115</v>
      </c>
      <c r="AY462" s="228">
        <v>400</v>
      </c>
      <c r="AZ462" s="225" t="e">
        <f t="shared" si="154"/>
        <v>#N/A</v>
      </c>
      <c r="BA462" s="91"/>
      <c r="CK462" s="160" t="str">
        <f t="shared" si="155"/>
        <v>..</v>
      </c>
      <c r="CL462" s="18"/>
      <c r="CM462" s="18"/>
      <c r="CN462" s="18"/>
      <c r="CO462" s="23"/>
      <c r="CP462" s="225"/>
      <c r="CQ462" s="225"/>
      <c r="DJ462" s="231"/>
      <c r="DP462" s="130"/>
      <c r="DQ462" s="7"/>
      <c r="DR462" s="7"/>
      <c r="DS462" s="34"/>
      <c r="DT462" s="236"/>
      <c r="DU462" s="236"/>
      <c r="DV462" s="236"/>
      <c r="DW462" s="236"/>
    </row>
    <row r="463" spans="46:160" x14ac:dyDescent="0.3">
      <c r="AT463" s="44" t="str">
        <f t="shared" si="153"/>
        <v>14_16F.LM.S</v>
      </c>
      <c r="AU463" s="18" t="s">
        <v>70</v>
      </c>
      <c r="AV463" s="18" t="s">
        <v>707</v>
      </c>
      <c r="AW463" s="20" t="s">
        <v>386</v>
      </c>
      <c r="AX463" s="227">
        <v>1220115</v>
      </c>
      <c r="AY463" s="228">
        <v>400</v>
      </c>
      <c r="AZ463" s="225" t="e">
        <f t="shared" si="154"/>
        <v>#N/A</v>
      </c>
      <c r="BA463" s="91"/>
      <c r="CK463" s="160" t="str">
        <f t="shared" si="155"/>
        <v>..</v>
      </c>
      <c r="CL463" s="18"/>
      <c r="CM463" s="18"/>
      <c r="CN463" s="18"/>
      <c r="CO463" s="23"/>
      <c r="CP463" s="225"/>
      <c r="CQ463" s="225"/>
      <c r="DJ463" s="231"/>
      <c r="DP463" s="130"/>
      <c r="DQ463" s="7"/>
      <c r="DR463" s="7"/>
      <c r="DS463" s="34"/>
      <c r="DT463" s="236"/>
      <c r="DU463" s="236"/>
      <c r="DV463" s="236"/>
      <c r="DW463" s="236"/>
    </row>
    <row r="464" spans="46:160" x14ac:dyDescent="0.3">
      <c r="AT464" s="44" t="str">
        <f t="shared" si="153"/>
        <v>14_16T.LM.S</v>
      </c>
      <c r="AU464" s="18" t="s">
        <v>70</v>
      </c>
      <c r="AV464" s="18" t="s">
        <v>1020</v>
      </c>
      <c r="AW464" s="20" t="s">
        <v>386</v>
      </c>
      <c r="AX464" s="227">
        <v>1220115</v>
      </c>
      <c r="AY464" s="228">
        <v>400</v>
      </c>
      <c r="AZ464" s="225" t="e">
        <f t="shared" si="154"/>
        <v>#N/A</v>
      </c>
      <c r="BA464" s="91"/>
      <c r="CK464" s="160" t="str">
        <f t="shared" si="155"/>
        <v>..</v>
      </c>
      <c r="CL464" s="18"/>
      <c r="CM464" s="18"/>
      <c r="CN464" s="18"/>
      <c r="CO464" s="23"/>
      <c r="CP464" s="225"/>
      <c r="CQ464" s="225"/>
      <c r="DJ464" s="231"/>
      <c r="DP464" s="130"/>
      <c r="DQ464" s="7"/>
      <c r="DR464" s="7"/>
      <c r="DS464" s="34"/>
      <c r="DT464" s="236"/>
      <c r="DU464" s="236"/>
      <c r="DV464" s="236"/>
      <c r="DW464" s="236"/>
    </row>
    <row r="465" spans="46:127" x14ac:dyDescent="0.3">
      <c r="AT465" s="44" t="str">
        <f t="shared" si="153"/>
        <v>14_18B.LM.S</v>
      </c>
      <c r="AU465" s="18" t="s">
        <v>70</v>
      </c>
      <c r="AV465" s="18" t="s">
        <v>160</v>
      </c>
      <c r="AW465" s="20" t="s">
        <v>386</v>
      </c>
      <c r="AX465" s="227">
        <v>1220115</v>
      </c>
      <c r="AY465" s="228">
        <v>400</v>
      </c>
      <c r="AZ465" s="225" t="e">
        <f t="shared" si="154"/>
        <v>#N/A</v>
      </c>
      <c r="BA465" s="91"/>
      <c r="CK465" s="160" t="str">
        <f t="shared" si="155"/>
        <v>..</v>
      </c>
      <c r="CL465" s="18"/>
      <c r="CM465" s="18"/>
      <c r="CN465" s="18"/>
      <c r="CO465" s="23"/>
      <c r="CP465" s="225"/>
      <c r="CQ465" s="225"/>
      <c r="DJ465" s="231"/>
      <c r="DP465" s="130"/>
      <c r="DQ465" s="7"/>
      <c r="DR465" s="7"/>
      <c r="DS465" s="34"/>
      <c r="DT465" s="236"/>
      <c r="DU465" s="236"/>
      <c r="DV465" s="236"/>
      <c r="DW465" s="236"/>
    </row>
    <row r="466" spans="46:127" x14ac:dyDescent="0.3">
      <c r="AT466" s="44" t="str">
        <f t="shared" si="153"/>
        <v>14_20B.LM.S</v>
      </c>
      <c r="AU466" s="18" t="s">
        <v>70</v>
      </c>
      <c r="AV466" s="18" t="s">
        <v>256</v>
      </c>
      <c r="AW466" s="20" t="s">
        <v>386</v>
      </c>
      <c r="AX466" s="227">
        <v>1220115</v>
      </c>
      <c r="AY466" s="228">
        <v>400</v>
      </c>
      <c r="AZ466" s="225" t="e">
        <f t="shared" si="154"/>
        <v>#N/A</v>
      </c>
      <c r="BA466" s="91"/>
      <c r="CK466" s="160" t="str">
        <f t="shared" si="155"/>
        <v>..</v>
      </c>
      <c r="CL466" s="18"/>
      <c r="CM466" s="18"/>
      <c r="CN466" s="18"/>
      <c r="CO466" s="23"/>
      <c r="CP466" s="225"/>
      <c r="CQ466" s="225"/>
      <c r="DJ466" s="231"/>
      <c r="DP466" s="130"/>
      <c r="DQ466" s="7"/>
      <c r="DR466" s="7"/>
      <c r="DS466" s="34"/>
      <c r="DT466" s="236"/>
      <c r="DU466" s="236"/>
      <c r="DV466" s="236"/>
      <c r="DW466" s="236"/>
    </row>
    <row r="467" spans="46:127" x14ac:dyDescent="0.3">
      <c r="AT467" s="44" t="str">
        <f t="shared" ref="AT467:AT530" si="156">CONCATENATE(AV467,".",AU467,".",AW467)</f>
        <v>14_22B.LM.S</v>
      </c>
      <c r="AU467" s="18" t="s">
        <v>70</v>
      </c>
      <c r="AV467" s="18" t="s">
        <v>353</v>
      </c>
      <c r="AW467" s="20" t="s">
        <v>386</v>
      </c>
      <c r="AX467" s="227">
        <v>1220115</v>
      </c>
      <c r="AY467" s="228">
        <v>400</v>
      </c>
      <c r="AZ467" s="225" t="e">
        <f t="shared" si="154"/>
        <v>#N/A</v>
      </c>
      <c r="BA467" s="91"/>
      <c r="CK467" s="160" t="str">
        <f t="shared" si="155"/>
        <v>..</v>
      </c>
      <c r="CL467" s="18"/>
      <c r="CM467" s="18"/>
      <c r="CN467" s="18"/>
      <c r="CO467" s="23"/>
      <c r="CP467" s="225"/>
      <c r="CQ467" s="225"/>
      <c r="DJ467" s="231"/>
      <c r="DP467" s="130"/>
      <c r="DQ467" s="7"/>
      <c r="DR467" s="7"/>
      <c r="DS467" s="34"/>
      <c r="DT467" s="236"/>
      <c r="DU467" s="236"/>
      <c r="DV467" s="236"/>
      <c r="DW467" s="236"/>
    </row>
    <row r="468" spans="46:127" x14ac:dyDescent="0.3">
      <c r="AT468" s="44" t="str">
        <f t="shared" si="156"/>
        <v>14_24B.LM.S</v>
      </c>
      <c r="AU468" s="18" t="s">
        <v>70</v>
      </c>
      <c r="AV468" s="18" t="s">
        <v>440</v>
      </c>
      <c r="AW468" s="20" t="s">
        <v>386</v>
      </c>
      <c r="AX468" s="227">
        <v>1220115</v>
      </c>
      <c r="AY468" s="228">
        <v>400</v>
      </c>
      <c r="AZ468" s="225" t="e">
        <f t="shared" si="154"/>
        <v>#N/A</v>
      </c>
      <c r="BA468" s="91"/>
      <c r="CK468" s="160" t="str">
        <f t="shared" si="155"/>
        <v>..</v>
      </c>
      <c r="CL468" s="18"/>
      <c r="CM468" s="18"/>
      <c r="CN468" s="18"/>
      <c r="CO468" s="23"/>
      <c r="CP468" s="225"/>
      <c r="CQ468" s="225"/>
      <c r="DJ468" s="231"/>
      <c r="DP468" s="130"/>
      <c r="DQ468" s="7"/>
      <c r="DR468" s="7"/>
      <c r="DS468" s="34"/>
      <c r="DT468" s="236"/>
      <c r="DU468" s="236"/>
      <c r="DV468" s="236"/>
      <c r="DW468" s="236"/>
    </row>
    <row r="469" spans="46:127" x14ac:dyDescent="0.3">
      <c r="AT469" s="44" t="str">
        <f t="shared" si="156"/>
        <v>14_26B.LM.S</v>
      </c>
      <c r="AU469" s="18" t="s">
        <v>70</v>
      </c>
      <c r="AV469" s="18" t="s">
        <v>529</v>
      </c>
      <c r="AW469" s="20" t="s">
        <v>386</v>
      </c>
      <c r="AX469" s="227">
        <v>1220115</v>
      </c>
      <c r="AY469" s="228">
        <v>400</v>
      </c>
      <c r="AZ469" s="225" t="e">
        <f t="shared" si="154"/>
        <v>#N/A</v>
      </c>
      <c r="BA469" s="91"/>
      <c r="CK469" s="160" t="str">
        <f t="shared" si="155"/>
        <v>..</v>
      </c>
      <c r="CL469" s="18"/>
      <c r="CM469" s="18"/>
      <c r="CN469" s="18"/>
      <c r="CO469" s="23"/>
      <c r="CP469" s="225"/>
      <c r="CQ469" s="225"/>
      <c r="DJ469" s="231"/>
      <c r="DP469" s="130"/>
      <c r="DQ469" s="7"/>
      <c r="DR469" s="7"/>
      <c r="DS469" s="34"/>
      <c r="DT469" s="236"/>
      <c r="DU469" s="236"/>
      <c r="DV469" s="236"/>
      <c r="DW469" s="236"/>
    </row>
    <row r="470" spans="46:127" x14ac:dyDescent="0.3">
      <c r="AT470" s="44" t="str">
        <f t="shared" si="156"/>
        <v>15_16F.LM.S</v>
      </c>
      <c r="AU470" s="18" t="s">
        <v>70</v>
      </c>
      <c r="AV470" s="18" t="s">
        <v>725</v>
      </c>
      <c r="AW470" s="20" t="s">
        <v>386</v>
      </c>
      <c r="AX470" s="227">
        <v>1220115</v>
      </c>
      <c r="AY470" s="228">
        <v>400</v>
      </c>
      <c r="AZ470" s="225" t="e">
        <f t="shared" si="154"/>
        <v>#N/A</v>
      </c>
      <c r="BA470" s="91"/>
      <c r="CK470" s="160" t="str">
        <f t="shared" si="155"/>
        <v>..</v>
      </c>
      <c r="CL470" s="18"/>
      <c r="CM470" s="18"/>
      <c r="CN470" s="18"/>
      <c r="CO470" s="23"/>
      <c r="CP470" s="225"/>
      <c r="CQ470" s="225"/>
      <c r="DJ470" s="231"/>
      <c r="DP470" s="130"/>
      <c r="DQ470" s="7"/>
      <c r="DR470" s="7"/>
      <c r="DS470" s="34"/>
      <c r="DT470" s="236"/>
      <c r="DU470" s="236"/>
      <c r="DV470" s="236"/>
      <c r="DW470" s="236"/>
    </row>
    <row r="471" spans="46:127" x14ac:dyDescent="0.3">
      <c r="AT471" s="44" t="str">
        <f t="shared" si="156"/>
        <v>15_16T.LM.S</v>
      </c>
      <c r="AU471" s="18" t="s">
        <v>70</v>
      </c>
      <c r="AV471" s="18" t="s">
        <v>1028</v>
      </c>
      <c r="AW471" s="20" t="s">
        <v>386</v>
      </c>
      <c r="AX471" s="227">
        <v>1220115</v>
      </c>
      <c r="AY471" s="228">
        <v>400</v>
      </c>
      <c r="AZ471" s="225" t="e">
        <f t="shared" si="154"/>
        <v>#N/A</v>
      </c>
      <c r="BA471" s="91"/>
      <c r="CK471" s="160" t="str">
        <f t="shared" si="155"/>
        <v>..</v>
      </c>
      <c r="CL471" s="18"/>
      <c r="CM471" s="18"/>
      <c r="CN471" s="18"/>
      <c r="CO471" s="23"/>
      <c r="CP471" s="225"/>
      <c r="CQ471" s="225"/>
      <c r="DJ471" s="231"/>
      <c r="DP471" s="130"/>
      <c r="DQ471" s="7"/>
      <c r="DR471" s="7"/>
      <c r="DS471" s="34"/>
      <c r="DT471" s="236"/>
      <c r="DU471" s="236"/>
      <c r="DV471" s="236"/>
      <c r="DW471" s="236"/>
    </row>
    <row r="472" spans="46:127" x14ac:dyDescent="0.3">
      <c r="AT472" s="44" t="str">
        <f t="shared" si="156"/>
        <v>16_16F.LM.S</v>
      </c>
      <c r="AU472" s="18" t="s">
        <v>70</v>
      </c>
      <c r="AV472" s="18" t="s">
        <v>741</v>
      </c>
      <c r="AW472" s="20" t="s">
        <v>386</v>
      </c>
      <c r="AX472" s="227">
        <v>1220115</v>
      </c>
      <c r="AY472" s="228">
        <v>400</v>
      </c>
      <c r="AZ472" s="225" t="e">
        <f t="shared" si="154"/>
        <v>#N/A</v>
      </c>
      <c r="BA472" s="91"/>
      <c r="CK472" s="160" t="str">
        <f t="shared" si="155"/>
        <v>..</v>
      </c>
      <c r="CL472" s="18"/>
      <c r="CM472" s="18"/>
      <c r="CN472" s="18"/>
      <c r="CO472" s="23"/>
      <c r="CP472" s="225"/>
      <c r="CQ472" s="225"/>
      <c r="DJ472" s="231"/>
      <c r="DP472" s="130"/>
      <c r="DQ472" s="7"/>
      <c r="DR472" s="7"/>
      <c r="DS472" s="34"/>
      <c r="DT472" s="236"/>
      <c r="DU472" s="236"/>
      <c r="DV472" s="236"/>
      <c r="DW472" s="236"/>
    </row>
    <row r="473" spans="46:127" x14ac:dyDescent="0.3">
      <c r="AT473" s="44" t="str">
        <f t="shared" si="156"/>
        <v>16_16T.LM.S</v>
      </c>
      <c r="AU473" s="18" t="s">
        <v>70</v>
      </c>
      <c r="AV473" s="18" t="s">
        <v>1036</v>
      </c>
      <c r="AW473" s="20" t="s">
        <v>386</v>
      </c>
      <c r="AX473" s="227">
        <v>1220115</v>
      </c>
      <c r="AY473" s="228">
        <v>400</v>
      </c>
      <c r="AZ473" s="225" t="e">
        <f t="shared" si="154"/>
        <v>#N/A</v>
      </c>
      <c r="BA473" s="91"/>
      <c r="CK473" s="160" t="str">
        <f t="shared" si="155"/>
        <v>..</v>
      </c>
      <c r="CL473" s="18"/>
      <c r="CM473" s="18"/>
      <c r="CN473" s="18"/>
      <c r="CO473" s="23"/>
      <c r="CP473" s="225"/>
      <c r="CQ473" s="225"/>
      <c r="DJ473" s="231"/>
      <c r="DP473" s="130"/>
      <c r="DQ473" s="7"/>
      <c r="DR473" s="7"/>
      <c r="DS473" s="34"/>
      <c r="DT473" s="236"/>
      <c r="DU473" s="236"/>
      <c r="DV473" s="236"/>
      <c r="DW473" s="236"/>
    </row>
    <row r="474" spans="46:127" x14ac:dyDescent="0.3">
      <c r="AT474" s="44" t="str">
        <f t="shared" si="156"/>
        <v>16_18B.LM.S</v>
      </c>
      <c r="AU474" s="18" t="s">
        <v>70</v>
      </c>
      <c r="AV474" s="18" t="s">
        <v>187</v>
      </c>
      <c r="AW474" s="20" t="s">
        <v>386</v>
      </c>
      <c r="AX474" s="227">
        <v>1220115</v>
      </c>
      <c r="AY474" s="228">
        <v>400</v>
      </c>
      <c r="AZ474" s="225" t="e">
        <f t="shared" si="154"/>
        <v>#N/A</v>
      </c>
      <c r="BA474" s="91"/>
      <c r="CK474" s="160" t="str">
        <f t="shared" si="155"/>
        <v>..</v>
      </c>
      <c r="CL474" s="18"/>
      <c r="CM474" s="18"/>
      <c r="CN474" s="18"/>
      <c r="CO474" s="23"/>
      <c r="CP474" s="225"/>
      <c r="CQ474" s="225"/>
      <c r="DJ474" s="231"/>
      <c r="DP474" s="130"/>
      <c r="DQ474" s="7"/>
      <c r="DR474" s="7"/>
      <c r="DS474" s="34"/>
      <c r="DT474" s="236"/>
      <c r="DU474" s="236"/>
      <c r="DV474" s="236"/>
      <c r="DW474" s="236"/>
    </row>
    <row r="475" spans="46:127" x14ac:dyDescent="0.3">
      <c r="AT475" s="44" t="str">
        <f t="shared" si="156"/>
        <v>16_18F.LM.S</v>
      </c>
      <c r="AU475" s="18" t="s">
        <v>70</v>
      </c>
      <c r="AV475" s="18" t="s">
        <v>753</v>
      </c>
      <c r="AW475" s="20" t="s">
        <v>386</v>
      </c>
      <c r="AX475" s="227">
        <v>1220115</v>
      </c>
      <c r="AY475" s="228">
        <v>400</v>
      </c>
      <c r="AZ475" s="225" t="e">
        <f t="shared" si="154"/>
        <v>#N/A</v>
      </c>
      <c r="BA475" s="91"/>
      <c r="CK475" s="160" t="str">
        <f t="shared" si="155"/>
        <v>..</v>
      </c>
      <c r="CL475" s="18"/>
      <c r="CM475" s="18"/>
      <c r="CN475" s="18"/>
      <c r="CO475" s="23"/>
      <c r="CP475" s="225"/>
      <c r="CQ475" s="225"/>
      <c r="DJ475" s="231"/>
      <c r="DP475" s="130"/>
      <c r="DQ475" s="7"/>
      <c r="DR475" s="7"/>
      <c r="DS475" s="34"/>
      <c r="DT475" s="236"/>
      <c r="DU475" s="236"/>
      <c r="DV475" s="236"/>
      <c r="DW475" s="236"/>
    </row>
    <row r="476" spans="46:127" x14ac:dyDescent="0.3">
      <c r="AT476" s="44" t="str">
        <f t="shared" si="156"/>
        <v>16_20B.LM.S</v>
      </c>
      <c r="AU476" s="18" t="s">
        <v>70</v>
      </c>
      <c r="AV476" s="18" t="s">
        <v>297</v>
      </c>
      <c r="AW476" s="20" t="s">
        <v>386</v>
      </c>
      <c r="AX476" s="227">
        <v>1220115</v>
      </c>
      <c r="AY476" s="228">
        <v>400</v>
      </c>
      <c r="AZ476" s="225" t="e">
        <f t="shared" si="154"/>
        <v>#N/A</v>
      </c>
      <c r="BA476" s="91"/>
      <c r="CK476" s="160" t="str">
        <f t="shared" si="155"/>
        <v>..</v>
      </c>
      <c r="CL476" s="18"/>
      <c r="CM476" s="18"/>
      <c r="CN476" s="18"/>
      <c r="CO476" s="23"/>
      <c r="CP476" s="225"/>
      <c r="CQ476" s="225"/>
      <c r="DJ476" s="231"/>
      <c r="DP476" s="130"/>
      <c r="DQ476" s="7"/>
      <c r="DR476" s="7"/>
      <c r="DS476" s="34"/>
      <c r="DT476" s="236"/>
      <c r="DU476" s="236"/>
      <c r="DV476" s="236"/>
      <c r="DW476" s="236"/>
    </row>
    <row r="477" spans="46:127" x14ac:dyDescent="0.3">
      <c r="AT477" s="44" t="str">
        <f t="shared" si="156"/>
        <v>16_22B.LM.S</v>
      </c>
      <c r="AU477" s="18" t="s">
        <v>70</v>
      </c>
      <c r="AV477" s="18" t="s">
        <v>373</v>
      </c>
      <c r="AW477" s="20" t="s">
        <v>386</v>
      </c>
      <c r="AX477" s="227">
        <v>1220115</v>
      </c>
      <c r="AY477" s="228">
        <v>400</v>
      </c>
      <c r="AZ477" s="225" t="e">
        <f t="shared" si="154"/>
        <v>#N/A</v>
      </c>
      <c r="BA477" s="91"/>
      <c r="CK477" s="160" t="str">
        <f t="shared" si="155"/>
        <v>..</v>
      </c>
      <c r="CL477" s="18"/>
      <c r="CM477" s="18"/>
      <c r="CN477" s="18"/>
      <c r="CO477" s="23"/>
      <c r="CP477" s="225"/>
      <c r="CQ477" s="225"/>
      <c r="DJ477" s="231"/>
      <c r="DP477" s="130"/>
      <c r="DQ477" s="7"/>
      <c r="DR477" s="7"/>
      <c r="DS477" s="34"/>
      <c r="DT477" s="236"/>
      <c r="DU477" s="236"/>
      <c r="DV477" s="236"/>
      <c r="DW477" s="236"/>
    </row>
    <row r="478" spans="46:127" x14ac:dyDescent="0.3">
      <c r="AT478" s="44" t="str">
        <f t="shared" si="156"/>
        <v>16_24B.LM.S</v>
      </c>
      <c r="AU478" s="18" t="s">
        <v>70</v>
      </c>
      <c r="AV478" s="18" t="s">
        <v>457</v>
      </c>
      <c r="AW478" s="20" t="s">
        <v>386</v>
      </c>
      <c r="AX478" s="227">
        <v>1220115</v>
      </c>
      <c r="AY478" s="228">
        <v>400</v>
      </c>
      <c r="AZ478" s="225" t="e">
        <f t="shared" si="154"/>
        <v>#N/A</v>
      </c>
      <c r="BA478" s="91"/>
      <c r="CK478" s="160" t="str">
        <f t="shared" si="155"/>
        <v>..</v>
      </c>
      <c r="CL478" s="18"/>
      <c r="CM478" s="18"/>
      <c r="CN478" s="18"/>
      <c r="CO478" s="23"/>
      <c r="CP478" s="225"/>
      <c r="CQ478" s="225"/>
      <c r="DJ478" s="231"/>
      <c r="DP478" s="130"/>
      <c r="DQ478" s="7"/>
      <c r="DR478" s="7"/>
      <c r="DS478" s="34"/>
      <c r="DT478" s="236"/>
      <c r="DU478" s="236"/>
      <c r="DV478" s="236"/>
      <c r="DW478" s="236"/>
    </row>
    <row r="479" spans="46:127" x14ac:dyDescent="0.3">
      <c r="AT479" s="44" t="str">
        <f t="shared" si="156"/>
        <v>16_26B.LM.S</v>
      </c>
      <c r="AU479" s="18" t="s">
        <v>70</v>
      </c>
      <c r="AV479" s="18" t="s">
        <v>550</v>
      </c>
      <c r="AW479" s="20" t="s">
        <v>386</v>
      </c>
      <c r="AX479" s="227">
        <v>1220115</v>
      </c>
      <c r="AY479" s="228">
        <v>400</v>
      </c>
      <c r="AZ479" s="225" t="e">
        <f t="shared" si="154"/>
        <v>#N/A</v>
      </c>
      <c r="BA479" s="91"/>
      <c r="CK479" s="160" t="str">
        <f t="shared" si="155"/>
        <v>..</v>
      </c>
      <c r="CL479" s="18"/>
      <c r="CM479" s="18"/>
      <c r="CN479" s="18"/>
      <c r="CO479" s="23"/>
      <c r="CP479" s="225"/>
      <c r="CQ479" s="225"/>
      <c r="DJ479" s="231"/>
      <c r="DP479" s="130"/>
      <c r="DQ479" s="7"/>
      <c r="DR479" s="7"/>
      <c r="DS479" s="34"/>
      <c r="DT479" s="236"/>
      <c r="DU479" s="236"/>
      <c r="DV479" s="236"/>
      <c r="DW479" s="236"/>
    </row>
    <row r="480" spans="46:127" x14ac:dyDescent="0.3">
      <c r="AT480" s="44" t="str">
        <f t="shared" si="156"/>
        <v>18_20B.LM.S</v>
      </c>
      <c r="AU480" s="18" t="s">
        <v>70</v>
      </c>
      <c r="AV480" s="18" t="s">
        <v>317</v>
      </c>
      <c r="AW480" s="20" t="s">
        <v>386</v>
      </c>
      <c r="AX480" s="227">
        <v>1220115</v>
      </c>
      <c r="AY480" s="228">
        <v>400</v>
      </c>
      <c r="AZ480" s="225" t="e">
        <f t="shared" ref="AZ480:AZ543" si="157">AY480*INDEX($DB$90:$DB$92,MATCH($CQ$85,Currency,0))/$DB$90</f>
        <v>#N/A</v>
      </c>
      <c r="BA480" s="91"/>
      <c r="CK480" s="160" t="str">
        <f t="shared" si="155"/>
        <v>..</v>
      </c>
      <c r="CL480" s="18"/>
      <c r="CM480" s="18"/>
      <c r="CN480" s="18"/>
      <c r="CO480" s="23"/>
      <c r="CP480" s="225"/>
      <c r="CQ480" s="225"/>
      <c r="DJ480" s="231"/>
      <c r="DP480" s="130"/>
      <c r="DQ480" s="7"/>
      <c r="DR480" s="7"/>
      <c r="DS480" s="34"/>
      <c r="DT480" s="236"/>
      <c r="DU480" s="236"/>
      <c r="DV480" s="236"/>
      <c r="DW480" s="236"/>
    </row>
    <row r="481" spans="46:127" x14ac:dyDescent="0.3">
      <c r="AT481" s="44" t="str">
        <f t="shared" si="156"/>
        <v>18_22B.LM.S</v>
      </c>
      <c r="AU481" s="18" t="s">
        <v>70</v>
      </c>
      <c r="AV481" s="18" t="s">
        <v>391</v>
      </c>
      <c r="AW481" s="20" t="s">
        <v>386</v>
      </c>
      <c r="AX481" s="227">
        <v>1220115</v>
      </c>
      <c r="AY481" s="228">
        <v>400</v>
      </c>
      <c r="AZ481" s="225" t="e">
        <f t="shared" si="157"/>
        <v>#N/A</v>
      </c>
      <c r="BA481" s="91"/>
      <c r="CK481" s="160" t="str">
        <f t="shared" si="155"/>
        <v>..</v>
      </c>
      <c r="CL481" s="18"/>
      <c r="CM481" s="18"/>
      <c r="CN481" s="18"/>
      <c r="CO481" s="23"/>
      <c r="CP481" s="225"/>
      <c r="CQ481" s="225"/>
      <c r="DJ481" s="231"/>
      <c r="DP481" s="130"/>
      <c r="DQ481" s="7"/>
      <c r="DR481" s="7"/>
      <c r="DS481" s="34"/>
      <c r="DT481" s="236"/>
      <c r="DU481" s="236"/>
      <c r="DV481" s="236"/>
      <c r="DW481" s="236"/>
    </row>
    <row r="482" spans="46:127" x14ac:dyDescent="0.3">
      <c r="AT482" s="44" t="str">
        <f t="shared" si="156"/>
        <v>18_24B.LM.S</v>
      </c>
      <c r="AU482" s="18" t="s">
        <v>70</v>
      </c>
      <c r="AV482" s="18" t="s">
        <v>475</v>
      </c>
      <c r="AW482" s="20" t="s">
        <v>386</v>
      </c>
      <c r="AX482" s="227">
        <v>1220115</v>
      </c>
      <c r="AY482" s="228">
        <v>400</v>
      </c>
      <c r="AZ482" s="225" t="e">
        <f t="shared" si="157"/>
        <v>#N/A</v>
      </c>
      <c r="BA482" s="91"/>
      <c r="CK482" s="160" t="str">
        <f t="shared" si="155"/>
        <v>..</v>
      </c>
      <c r="CL482" s="18"/>
      <c r="CM482" s="18"/>
      <c r="CN482" s="18"/>
      <c r="CO482" s="23"/>
      <c r="CP482" s="225"/>
      <c r="CQ482" s="225"/>
      <c r="DJ482" s="231"/>
      <c r="DP482" s="130"/>
      <c r="DQ482" s="7"/>
      <c r="DR482" s="7"/>
      <c r="DS482" s="34"/>
      <c r="DT482" s="236"/>
      <c r="DU482" s="236"/>
      <c r="DV482" s="236"/>
      <c r="DW482" s="236"/>
    </row>
    <row r="483" spans="46:127" x14ac:dyDescent="0.3">
      <c r="AT483" s="44" t="str">
        <f t="shared" si="156"/>
        <v>20_20B.LM.S</v>
      </c>
      <c r="AU483" s="18" t="s">
        <v>70</v>
      </c>
      <c r="AV483" s="18" t="s">
        <v>337</v>
      </c>
      <c r="AW483" s="20" t="s">
        <v>386</v>
      </c>
      <c r="AX483" s="227">
        <v>1220115</v>
      </c>
      <c r="AY483" s="228">
        <v>400</v>
      </c>
      <c r="AZ483" s="225" t="e">
        <f t="shared" si="157"/>
        <v>#N/A</v>
      </c>
      <c r="BA483" s="91"/>
      <c r="CK483" s="160" t="str">
        <f t="shared" si="155"/>
        <v>..</v>
      </c>
      <c r="CL483" s="18"/>
      <c r="CM483" s="18"/>
      <c r="CN483" s="18"/>
      <c r="CO483" s="23"/>
      <c r="CP483" s="225"/>
      <c r="CQ483" s="225"/>
      <c r="DJ483" s="231"/>
      <c r="DP483" s="130"/>
      <c r="DQ483" s="7"/>
      <c r="DR483" s="7"/>
      <c r="DS483" s="34"/>
      <c r="DT483" s="236"/>
      <c r="DU483" s="236"/>
      <c r="DV483" s="236"/>
      <c r="DW483" s="236"/>
    </row>
    <row r="484" spans="46:127" x14ac:dyDescent="0.3">
      <c r="AT484" s="44" t="str">
        <f t="shared" si="156"/>
        <v>20_22B.LM.S</v>
      </c>
      <c r="AU484" s="18" t="s">
        <v>70</v>
      </c>
      <c r="AV484" s="18" t="s">
        <v>410</v>
      </c>
      <c r="AW484" s="20" t="s">
        <v>386</v>
      </c>
      <c r="AX484" s="227">
        <v>1220115</v>
      </c>
      <c r="AY484" s="228">
        <v>400</v>
      </c>
      <c r="AZ484" s="225" t="e">
        <f t="shared" si="157"/>
        <v>#N/A</v>
      </c>
      <c r="BA484" s="91"/>
      <c r="CK484" s="160" t="str">
        <f t="shared" si="155"/>
        <v>..</v>
      </c>
      <c r="CL484" s="18"/>
      <c r="CM484" s="18"/>
      <c r="CN484" s="18"/>
      <c r="CO484" s="23"/>
      <c r="CP484" s="225"/>
      <c r="CQ484" s="225"/>
      <c r="DJ484" s="231"/>
      <c r="DP484" s="130"/>
      <c r="DQ484" s="7"/>
      <c r="DR484" s="7"/>
      <c r="DS484" s="34"/>
      <c r="DT484" s="236"/>
      <c r="DU484" s="236"/>
      <c r="DV484" s="236"/>
      <c r="DW484" s="236"/>
    </row>
    <row r="485" spans="46:127" x14ac:dyDescent="0.3">
      <c r="AT485" s="44" t="str">
        <f t="shared" si="156"/>
        <v>20_24B.LM.S</v>
      </c>
      <c r="AU485" s="18" t="s">
        <v>70</v>
      </c>
      <c r="AV485" s="18" t="s">
        <v>494</v>
      </c>
      <c r="AW485" s="20" t="s">
        <v>386</v>
      </c>
      <c r="AX485" s="227">
        <v>1220115</v>
      </c>
      <c r="AY485" s="228">
        <v>400</v>
      </c>
      <c r="AZ485" s="225" t="e">
        <f t="shared" si="157"/>
        <v>#N/A</v>
      </c>
      <c r="BA485" s="91"/>
      <c r="CK485" s="160" t="str">
        <f t="shared" si="155"/>
        <v>..</v>
      </c>
      <c r="CL485" s="18"/>
      <c r="CM485" s="18"/>
      <c r="CN485" s="18"/>
      <c r="CO485" s="23"/>
      <c r="CP485" s="225"/>
      <c r="CQ485" s="225"/>
      <c r="DJ485" s="231"/>
      <c r="DP485" s="130"/>
      <c r="DQ485" s="7"/>
      <c r="DR485" s="7"/>
      <c r="DS485" s="34"/>
      <c r="DT485" s="236"/>
      <c r="DU485" s="236"/>
      <c r="DV485" s="236"/>
      <c r="DW485" s="236"/>
    </row>
    <row r="486" spans="46:127" x14ac:dyDescent="0.3">
      <c r="AT486" s="44" t="str">
        <f t="shared" si="156"/>
        <v>4_14S.LM.S</v>
      </c>
      <c r="AU486" s="18" t="s">
        <v>70</v>
      </c>
      <c r="AV486" s="18" t="s">
        <v>1071</v>
      </c>
      <c r="AW486" s="20" t="s">
        <v>386</v>
      </c>
      <c r="AX486" s="227">
        <v>1220115</v>
      </c>
      <c r="AY486" s="228">
        <v>400</v>
      </c>
      <c r="AZ486" s="225" t="e">
        <f t="shared" si="157"/>
        <v>#N/A</v>
      </c>
      <c r="BA486" s="91"/>
      <c r="CK486" s="160" t="str">
        <f t="shared" si="155"/>
        <v>..</v>
      </c>
      <c r="CL486" s="18"/>
      <c r="CM486" s="18"/>
      <c r="CN486" s="219"/>
      <c r="CO486" s="23"/>
      <c r="CP486" s="225"/>
      <c r="CQ486" s="225"/>
      <c r="DJ486" s="231"/>
      <c r="DP486" s="130"/>
      <c r="DQ486" s="7"/>
      <c r="DR486" s="7"/>
      <c r="DS486" s="34"/>
      <c r="DT486" s="236"/>
      <c r="DU486" s="236"/>
      <c r="DV486" s="236"/>
      <c r="DW486" s="236"/>
    </row>
    <row r="487" spans="46:127" x14ac:dyDescent="0.3">
      <c r="AT487" s="44" t="str">
        <f t="shared" si="156"/>
        <v>4_14x8S.LM.S</v>
      </c>
      <c r="AU487" s="18" t="s">
        <v>70</v>
      </c>
      <c r="AV487" s="18" t="s">
        <v>1107</v>
      </c>
      <c r="AW487" s="20" t="s">
        <v>386</v>
      </c>
      <c r="AX487" s="227">
        <v>1220115</v>
      </c>
      <c r="AY487" s="228">
        <v>400</v>
      </c>
      <c r="AZ487" s="225" t="e">
        <f t="shared" si="157"/>
        <v>#N/A</v>
      </c>
      <c r="BA487" s="91"/>
      <c r="CK487" s="160" t="str">
        <f t="shared" si="155"/>
        <v>..</v>
      </c>
      <c r="CL487" s="18"/>
      <c r="CM487" s="18"/>
      <c r="CN487" s="18"/>
      <c r="CO487" s="23"/>
      <c r="CP487" s="225"/>
      <c r="CQ487" s="225"/>
      <c r="DJ487" s="231"/>
      <c r="DP487" s="130"/>
      <c r="DQ487" s="7"/>
      <c r="DR487" s="7"/>
      <c r="DS487" s="34"/>
      <c r="DT487" s="236"/>
      <c r="DU487" s="236"/>
      <c r="DV487" s="236"/>
      <c r="DW487" s="236"/>
    </row>
    <row r="488" spans="46:127" x14ac:dyDescent="0.3">
      <c r="AT488" s="44" t="str">
        <f t="shared" si="156"/>
        <v>5_14S.LM.S</v>
      </c>
      <c r="AU488" s="18" t="s">
        <v>70</v>
      </c>
      <c r="AV488" s="18" t="s">
        <v>1081</v>
      </c>
      <c r="AW488" s="20" t="s">
        <v>386</v>
      </c>
      <c r="AX488" s="227">
        <v>1220115</v>
      </c>
      <c r="AY488" s="228">
        <v>400</v>
      </c>
      <c r="AZ488" s="225" t="e">
        <f t="shared" si="157"/>
        <v>#N/A</v>
      </c>
      <c r="BA488" s="91"/>
      <c r="CK488" s="160" t="str">
        <f t="shared" si="155"/>
        <v>..</v>
      </c>
      <c r="CL488" s="18"/>
      <c r="CM488" s="18"/>
      <c r="CN488" s="18"/>
      <c r="CO488" s="23"/>
      <c r="CP488" s="225"/>
      <c r="CQ488" s="225"/>
      <c r="DJ488" s="231"/>
      <c r="DP488" s="130"/>
      <c r="DQ488" s="7"/>
      <c r="DR488" s="7"/>
      <c r="DS488" s="34"/>
      <c r="DT488" s="236"/>
      <c r="DU488" s="236"/>
      <c r="DV488" s="236"/>
      <c r="DW488" s="236"/>
    </row>
    <row r="489" spans="46:127" x14ac:dyDescent="0.3">
      <c r="AT489" s="44" t="str">
        <f t="shared" si="156"/>
        <v>5_14x8S.LM.S</v>
      </c>
      <c r="AU489" s="18" t="s">
        <v>70</v>
      </c>
      <c r="AV489" s="18" t="s">
        <v>1118</v>
      </c>
      <c r="AW489" s="20" t="s">
        <v>386</v>
      </c>
      <c r="AX489" s="227">
        <v>1220115</v>
      </c>
      <c r="AY489" s="228">
        <v>400</v>
      </c>
      <c r="AZ489" s="225" t="e">
        <f t="shared" si="157"/>
        <v>#N/A</v>
      </c>
      <c r="BA489" s="91"/>
      <c r="CK489" s="160" t="str">
        <f t="shared" si="155"/>
        <v>..</v>
      </c>
      <c r="CL489" s="18"/>
      <c r="CM489" s="18"/>
      <c r="CN489" s="18"/>
      <c r="CO489" s="23"/>
      <c r="CP489" s="225"/>
      <c r="CQ489" s="225"/>
      <c r="DJ489" s="231"/>
      <c r="DP489" s="130"/>
      <c r="DQ489" s="7"/>
      <c r="DR489" s="7"/>
      <c r="DS489" s="34"/>
      <c r="DT489" s="236"/>
      <c r="DU489" s="236"/>
      <c r="DV489" s="236"/>
      <c r="DW489" s="236"/>
    </row>
    <row r="490" spans="46:127" x14ac:dyDescent="0.3">
      <c r="AT490" s="44" t="str">
        <f t="shared" si="156"/>
        <v>5H_14x8S.LM.S</v>
      </c>
      <c r="AU490" s="18" t="s">
        <v>70</v>
      </c>
      <c r="AV490" s="18" t="s">
        <v>1126</v>
      </c>
      <c r="AW490" s="20" t="s">
        <v>386</v>
      </c>
      <c r="AX490" s="227">
        <v>1220115</v>
      </c>
      <c r="AY490" s="228">
        <v>153</v>
      </c>
      <c r="AZ490" s="225" t="e">
        <f t="shared" si="157"/>
        <v>#N/A</v>
      </c>
      <c r="BA490" s="91"/>
      <c r="CK490" s="160" t="str">
        <f t="shared" si="155"/>
        <v>..</v>
      </c>
      <c r="CL490" s="18"/>
      <c r="CM490" s="18"/>
      <c r="CN490" s="219"/>
      <c r="CO490" s="23"/>
      <c r="CP490" s="225"/>
      <c r="CQ490" s="225"/>
      <c r="DJ490" s="231"/>
      <c r="DP490" s="130"/>
      <c r="DQ490" s="7"/>
      <c r="DR490" s="7"/>
      <c r="DS490" s="34"/>
      <c r="DT490" s="236"/>
      <c r="DU490" s="236"/>
      <c r="DV490" s="236"/>
      <c r="DW490" s="236"/>
    </row>
    <row r="491" spans="46:127" x14ac:dyDescent="0.3">
      <c r="AT491" s="44" t="str">
        <f t="shared" si="156"/>
        <v>6_12S.LM.S</v>
      </c>
      <c r="AU491" s="18" t="s">
        <v>70</v>
      </c>
      <c r="AV491" s="18" t="s">
        <v>1047</v>
      </c>
      <c r="AW491" s="20" t="s">
        <v>386</v>
      </c>
      <c r="AX491" s="227">
        <v>1220115</v>
      </c>
      <c r="AY491" s="228">
        <v>152</v>
      </c>
      <c r="AZ491" s="225" t="e">
        <f t="shared" si="157"/>
        <v>#N/A</v>
      </c>
      <c r="BA491" s="91"/>
      <c r="CK491" s="160" t="str">
        <f t="shared" si="155"/>
        <v>..</v>
      </c>
      <c r="CL491" s="18"/>
      <c r="CM491" s="18"/>
      <c r="CN491" s="18"/>
      <c r="CO491" s="23"/>
      <c r="CP491" s="225"/>
      <c r="CQ491" s="225"/>
      <c r="DJ491" s="231"/>
      <c r="DP491" s="130"/>
      <c r="DQ491" s="7"/>
      <c r="DR491" s="7"/>
      <c r="DS491" s="34"/>
      <c r="DT491" s="236"/>
      <c r="DU491" s="236"/>
      <c r="DV491" s="236"/>
      <c r="DW491" s="236"/>
    </row>
    <row r="492" spans="46:127" x14ac:dyDescent="0.3">
      <c r="AT492" s="44" t="str">
        <f t="shared" si="156"/>
        <v>6_13S.LM.S</v>
      </c>
      <c r="AU492" s="18" t="s">
        <v>70</v>
      </c>
      <c r="AV492" s="18" t="s">
        <v>1066</v>
      </c>
      <c r="AW492" s="20" t="s">
        <v>386</v>
      </c>
      <c r="AX492" s="227">
        <v>1220115</v>
      </c>
      <c r="AY492" s="228">
        <v>152</v>
      </c>
      <c r="AZ492" s="225" t="e">
        <f t="shared" si="157"/>
        <v>#N/A</v>
      </c>
      <c r="BA492" s="91"/>
      <c r="CK492" s="160" t="str">
        <f t="shared" si="155"/>
        <v>..</v>
      </c>
      <c r="CL492" s="18"/>
      <c r="CM492" s="18"/>
      <c r="CN492" s="18"/>
      <c r="CO492" s="23"/>
      <c r="CP492" s="225"/>
      <c r="CQ492" s="225"/>
      <c r="DJ492" s="231"/>
      <c r="DP492" s="130"/>
      <c r="DQ492" s="7"/>
      <c r="DR492" s="7"/>
      <c r="DS492" s="34"/>
      <c r="DT492" s="236"/>
      <c r="DU492" s="236"/>
      <c r="DV492" s="236"/>
      <c r="DW492" s="236"/>
    </row>
    <row r="493" spans="46:127" x14ac:dyDescent="0.3">
      <c r="AT493" s="44" t="str">
        <f t="shared" si="156"/>
        <v>6H_14S.LM.S</v>
      </c>
      <c r="AU493" s="18" t="s">
        <v>70</v>
      </c>
      <c r="AV493" s="18" t="s">
        <v>1096</v>
      </c>
      <c r="AW493" s="20" t="s">
        <v>386</v>
      </c>
      <c r="AX493" s="227">
        <v>1220115</v>
      </c>
      <c r="AY493" s="228">
        <v>313</v>
      </c>
      <c r="AZ493" s="225" t="e">
        <f t="shared" si="157"/>
        <v>#N/A</v>
      </c>
      <c r="BA493" s="91"/>
      <c r="CK493" s="160" t="str">
        <f t="shared" si="155"/>
        <v>..</v>
      </c>
      <c r="CL493" s="18"/>
      <c r="CM493" s="18"/>
      <c r="CN493" s="18"/>
      <c r="CO493" s="23"/>
      <c r="CP493" s="225"/>
      <c r="CQ493" s="225"/>
      <c r="DJ493" s="231"/>
      <c r="DP493" s="130"/>
      <c r="DQ493" s="7"/>
      <c r="DR493" s="7"/>
      <c r="DS493" s="34"/>
      <c r="DT493" s="236"/>
      <c r="DU493" s="236"/>
      <c r="DV493" s="236"/>
      <c r="DW493" s="236"/>
    </row>
    <row r="494" spans="46:127" x14ac:dyDescent="0.3">
      <c r="AT494" s="44" t="str">
        <f t="shared" si="156"/>
        <v>6H_14x8S.LM.S</v>
      </c>
      <c r="AU494" s="18" t="s">
        <v>70</v>
      </c>
      <c r="AV494" s="18" t="s">
        <v>1134</v>
      </c>
      <c r="AW494" s="20" t="s">
        <v>386</v>
      </c>
      <c r="AX494" s="227">
        <v>1220115</v>
      </c>
      <c r="AY494" s="228">
        <v>313</v>
      </c>
      <c r="AZ494" s="225" t="e">
        <f t="shared" si="157"/>
        <v>#N/A</v>
      </c>
      <c r="BA494" s="91"/>
      <c r="CK494" s="160" t="str">
        <f t="shared" si="155"/>
        <v>..</v>
      </c>
      <c r="CL494" s="18"/>
      <c r="CM494" s="18"/>
      <c r="CN494" s="18"/>
      <c r="CO494" s="23"/>
      <c r="CP494" s="225"/>
      <c r="CQ494" s="225"/>
      <c r="DJ494" s="231"/>
      <c r="DP494" s="130"/>
      <c r="DQ494" s="7"/>
      <c r="DR494" s="7"/>
      <c r="DS494" s="34"/>
      <c r="DT494" s="236"/>
      <c r="DU494" s="236"/>
      <c r="DV494" s="236"/>
      <c r="DW494" s="236"/>
    </row>
    <row r="495" spans="46:127" x14ac:dyDescent="0.3">
      <c r="AT495" s="44" t="str">
        <f t="shared" si="156"/>
        <v>7_10T.LM.S</v>
      </c>
      <c r="AU495" s="18" t="s">
        <v>70</v>
      </c>
      <c r="AV495" s="18" t="s">
        <v>795</v>
      </c>
      <c r="AW495" s="20" t="s">
        <v>386</v>
      </c>
      <c r="AX495" s="227">
        <v>1220115</v>
      </c>
      <c r="AY495" s="228">
        <v>400</v>
      </c>
      <c r="AZ495" s="225" t="e">
        <f t="shared" si="157"/>
        <v>#N/A</v>
      </c>
      <c r="BA495" s="91"/>
      <c r="CK495" s="160" t="str">
        <f t="shared" si="155"/>
        <v>..</v>
      </c>
      <c r="CL495" s="18"/>
      <c r="CM495" s="18"/>
      <c r="CN495" s="18"/>
      <c r="CO495" s="23"/>
      <c r="CP495" s="225"/>
      <c r="CQ495" s="225"/>
      <c r="DJ495" s="231"/>
      <c r="DP495" s="130"/>
      <c r="DQ495" s="7"/>
      <c r="DR495" s="7"/>
      <c r="DS495" s="34"/>
      <c r="DT495" s="236"/>
      <c r="DU495" s="236"/>
      <c r="DV495" s="236"/>
      <c r="DW495" s="236"/>
    </row>
    <row r="496" spans="46:127" x14ac:dyDescent="0.3">
      <c r="AT496" s="44" t="str">
        <f t="shared" si="156"/>
        <v>7H_10T.LM.S</v>
      </c>
      <c r="AU496" s="18" t="s">
        <v>70</v>
      </c>
      <c r="AV496" s="18" t="s">
        <v>802</v>
      </c>
      <c r="AW496" s="20" t="s">
        <v>386</v>
      </c>
      <c r="AX496" s="227">
        <v>1220115</v>
      </c>
      <c r="AY496" s="228">
        <v>400</v>
      </c>
      <c r="AZ496" s="225" t="e">
        <f t="shared" si="157"/>
        <v>#N/A</v>
      </c>
      <c r="BA496" s="91"/>
      <c r="CK496" s="160" t="str">
        <f t="shared" si="155"/>
        <v>..</v>
      </c>
      <c r="CL496" s="18"/>
      <c r="CM496" s="18"/>
      <c r="CN496" s="18"/>
      <c r="CO496" s="23"/>
      <c r="CP496" s="225"/>
      <c r="CQ496" s="225"/>
      <c r="DJ496" s="231"/>
      <c r="DP496" s="130"/>
      <c r="DQ496" s="7"/>
      <c r="DR496" s="7"/>
      <c r="DS496" s="34"/>
      <c r="DT496" s="236"/>
      <c r="DU496" s="236"/>
      <c r="DV496" s="236"/>
      <c r="DW496" s="236"/>
    </row>
    <row r="497" spans="46:127" x14ac:dyDescent="0.3">
      <c r="AT497" s="44" t="str">
        <f t="shared" si="156"/>
        <v>8_10T.LM.S</v>
      </c>
      <c r="AU497" s="18" t="s">
        <v>70</v>
      </c>
      <c r="AV497" s="18" t="s">
        <v>810</v>
      </c>
      <c r="AW497" s="20" t="s">
        <v>386</v>
      </c>
      <c r="AX497" s="227">
        <v>1220115</v>
      </c>
      <c r="AY497" s="228">
        <v>400</v>
      </c>
      <c r="AZ497" s="225" t="e">
        <f t="shared" si="157"/>
        <v>#N/A</v>
      </c>
      <c r="BA497" s="91"/>
      <c r="CK497" s="160" t="str">
        <f t="shared" si="155"/>
        <v>..</v>
      </c>
      <c r="CL497" s="18"/>
      <c r="CM497" s="18"/>
      <c r="CN497" s="18"/>
      <c r="CO497" s="23"/>
      <c r="CP497" s="225"/>
      <c r="CQ497" s="225"/>
      <c r="DJ497" s="231"/>
      <c r="DP497" s="130"/>
      <c r="DQ497" s="7"/>
      <c r="DR497" s="7"/>
      <c r="DS497" s="34"/>
      <c r="DT497" s="236"/>
      <c r="DU497" s="236"/>
      <c r="DV497" s="236"/>
      <c r="DW497" s="236"/>
    </row>
    <row r="498" spans="46:127" x14ac:dyDescent="0.3">
      <c r="AT498" s="44" t="str">
        <f t="shared" si="156"/>
        <v>8_12T.LM.S</v>
      </c>
      <c r="AU498" s="18" t="s">
        <v>70</v>
      </c>
      <c r="AV498" s="18" t="s">
        <v>826</v>
      </c>
      <c r="AW498" s="20" t="s">
        <v>386</v>
      </c>
      <c r="AX498" s="227">
        <v>1220115</v>
      </c>
      <c r="AY498" s="228">
        <v>400</v>
      </c>
      <c r="AZ498" s="225" t="e">
        <f t="shared" si="157"/>
        <v>#N/A</v>
      </c>
      <c r="BA498" s="91"/>
      <c r="CK498" s="160" t="str">
        <f t="shared" si="155"/>
        <v>..</v>
      </c>
      <c r="CL498" s="18"/>
      <c r="CM498" s="18"/>
      <c r="CN498" s="18"/>
      <c r="CO498" s="23"/>
      <c r="CP498" s="225"/>
      <c r="CQ498" s="225"/>
      <c r="DJ498" s="231"/>
      <c r="DP498" s="130"/>
      <c r="DQ498" s="7"/>
      <c r="DR498" s="7"/>
      <c r="DS498" s="34"/>
      <c r="DT498" s="236"/>
      <c r="DU498" s="236"/>
      <c r="DV498" s="236"/>
      <c r="DW498" s="236"/>
    </row>
    <row r="499" spans="46:127" x14ac:dyDescent="0.3">
      <c r="AT499" s="44" t="str">
        <f t="shared" si="156"/>
        <v>8_14S.LM.S</v>
      </c>
      <c r="AU499" s="18" t="s">
        <v>70</v>
      </c>
      <c r="AV499" s="18" t="s">
        <v>1103</v>
      </c>
      <c r="AW499" s="20" t="s">
        <v>386</v>
      </c>
      <c r="AX499" s="227">
        <v>1220115</v>
      </c>
      <c r="AY499" s="228">
        <v>292</v>
      </c>
      <c r="AZ499" s="225" t="e">
        <f t="shared" si="157"/>
        <v>#N/A</v>
      </c>
      <c r="BA499" s="91"/>
      <c r="CK499" s="160" t="str">
        <f t="shared" si="155"/>
        <v>..</v>
      </c>
      <c r="CL499" s="18"/>
      <c r="CM499" s="18"/>
      <c r="CN499" s="18"/>
      <c r="CO499" s="23"/>
      <c r="CP499" s="225"/>
      <c r="CQ499" s="225"/>
      <c r="DJ499" s="231"/>
      <c r="DP499" s="130"/>
      <c r="DQ499" s="7"/>
      <c r="DR499" s="7"/>
      <c r="DS499" s="34"/>
      <c r="DT499" s="236"/>
      <c r="DU499" s="236"/>
      <c r="DV499" s="236"/>
      <c r="DW499" s="236"/>
    </row>
    <row r="500" spans="46:127" x14ac:dyDescent="0.3">
      <c r="AT500" s="44" t="str">
        <f t="shared" si="156"/>
        <v>9_10T.LM.S</v>
      </c>
      <c r="AU500" s="18" t="s">
        <v>70</v>
      </c>
      <c r="AV500" s="18" t="s">
        <v>818</v>
      </c>
      <c r="AW500" s="20" t="s">
        <v>386</v>
      </c>
      <c r="AX500" s="227">
        <v>1220115</v>
      </c>
      <c r="AY500" s="228">
        <v>400</v>
      </c>
      <c r="AZ500" s="225" t="e">
        <f t="shared" si="157"/>
        <v>#N/A</v>
      </c>
      <c r="BA500" s="91"/>
      <c r="CK500" s="160" t="str">
        <f t="shared" si="155"/>
        <v>..</v>
      </c>
      <c r="CL500" s="18"/>
      <c r="CM500" s="18"/>
      <c r="CN500" s="18"/>
      <c r="CO500" s="23"/>
      <c r="CP500" s="225"/>
      <c r="CQ500" s="225"/>
      <c r="DJ500" s="231"/>
      <c r="DP500" s="130"/>
      <c r="DQ500" s="7"/>
      <c r="DR500" s="7"/>
      <c r="DS500" s="34"/>
      <c r="DT500" s="236"/>
      <c r="DU500" s="236"/>
      <c r="DV500" s="236"/>
      <c r="DW500" s="236"/>
    </row>
    <row r="501" spans="46:127" x14ac:dyDescent="0.3">
      <c r="AT501" s="44" t="str">
        <f t="shared" si="156"/>
        <v>9_12T.LM.S</v>
      </c>
      <c r="AU501" s="18" t="s">
        <v>70</v>
      </c>
      <c r="AV501" s="18" t="s">
        <v>840</v>
      </c>
      <c r="AW501" s="20" t="s">
        <v>386</v>
      </c>
      <c r="AX501" s="227">
        <v>1220115</v>
      </c>
      <c r="AY501" s="228">
        <v>400</v>
      </c>
      <c r="AZ501" s="225" t="e">
        <f t="shared" si="157"/>
        <v>#N/A</v>
      </c>
      <c r="BA501" s="91"/>
      <c r="CK501" s="160" t="str">
        <f t="shared" si="155"/>
        <v>..</v>
      </c>
      <c r="CL501" s="18"/>
      <c r="CM501" s="18"/>
      <c r="CN501" s="18"/>
      <c r="CO501" s="23"/>
      <c r="CP501" s="225"/>
      <c r="CQ501" s="225"/>
      <c r="DJ501" s="231"/>
      <c r="DP501" s="130"/>
      <c r="DQ501" s="7"/>
      <c r="DR501" s="7"/>
      <c r="DS501" s="34"/>
      <c r="DT501" s="236"/>
      <c r="DU501" s="236"/>
      <c r="DV501" s="236"/>
      <c r="DW501" s="236"/>
    </row>
    <row r="502" spans="46:127" x14ac:dyDescent="0.3">
      <c r="AT502" s="44" t="str">
        <f t="shared" si="156"/>
        <v>9_13T.LM.S</v>
      </c>
      <c r="AU502" s="18" t="s">
        <v>70</v>
      </c>
      <c r="AV502" s="18" t="s">
        <v>876</v>
      </c>
      <c r="AW502" s="20" t="s">
        <v>386</v>
      </c>
      <c r="AX502" s="227">
        <v>1220115</v>
      </c>
      <c r="AY502" s="228">
        <v>400</v>
      </c>
      <c r="AZ502" s="225" t="e">
        <f t="shared" si="157"/>
        <v>#N/A</v>
      </c>
      <c r="BA502" s="91"/>
      <c r="CK502" s="160" t="str">
        <f t="shared" si="155"/>
        <v>..</v>
      </c>
      <c r="CL502" s="18"/>
      <c r="CM502" s="18"/>
      <c r="CN502" s="18"/>
      <c r="CO502" s="23"/>
      <c r="CP502" s="225"/>
      <c r="CQ502" s="225"/>
      <c r="DJ502" s="231"/>
      <c r="DP502" s="130"/>
      <c r="DQ502" s="7"/>
      <c r="DR502" s="7"/>
      <c r="DS502" s="34"/>
      <c r="DT502" s="236"/>
      <c r="DU502" s="236"/>
      <c r="DV502" s="236"/>
      <c r="DW502" s="236"/>
    </row>
    <row r="503" spans="46:127" x14ac:dyDescent="0.3">
      <c r="AT503" s="44" t="str">
        <f t="shared" si="156"/>
        <v>9_14T.LM.S</v>
      </c>
      <c r="AU503" s="18" t="s">
        <v>70</v>
      </c>
      <c r="AV503" s="18" t="s">
        <v>917</v>
      </c>
      <c r="AW503" s="20" t="s">
        <v>386</v>
      </c>
      <c r="AX503" s="227">
        <v>1220115</v>
      </c>
      <c r="AY503" s="228">
        <v>404</v>
      </c>
      <c r="AZ503" s="225" t="e">
        <f t="shared" si="157"/>
        <v>#N/A</v>
      </c>
      <c r="BA503" s="91"/>
      <c r="CK503" s="160" t="str">
        <f t="shared" si="155"/>
        <v>..</v>
      </c>
      <c r="CL503" s="18"/>
      <c r="CM503" s="18"/>
      <c r="CN503" s="18"/>
      <c r="CO503" s="23"/>
      <c r="CP503" s="225"/>
      <c r="CQ503" s="225"/>
      <c r="DJ503" s="231"/>
      <c r="DP503" s="130"/>
      <c r="DQ503" s="7"/>
      <c r="DR503" s="7"/>
      <c r="DS503" s="34"/>
      <c r="DT503" s="236"/>
      <c r="DU503" s="236"/>
      <c r="DV503" s="236"/>
      <c r="DW503" s="236"/>
    </row>
    <row r="504" spans="46:127" x14ac:dyDescent="0.3">
      <c r="AT504" s="44" t="str">
        <f t="shared" si="156"/>
        <v>10_12T.LM.W</v>
      </c>
      <c r="AU504" s="18" t="s">
        <v>70</v>
      </c>
      <c r="AV504" s="18" t="s">
        <v>850</v>
      </c>
      <c r="AW504" s="20" t="s">
        <v>113</v>
      </c>
      <c r="AX504" s="227">
        <v>1220115</v>
      </c>
      <c r="AY504" s="228">
        <v>0</v>
      </c>
      <c r="AZ504" s="225" t="e">
        <f t="shared" si="157"/>
        <v>#N/A</v>
      </c>
      <c r="BA504" s="91"/>
      <c r="CK504" s="160" t="str">
        <f t="shared" si="155"/>
        <v>..</v>
      </c>
      <c r="CL504" s="18"/>
      <c r="CM504" s="18"/>
      <c r="CN504" s="18"/>
      <c r="CO504" s="23"/>
      <c r="CP504" s="225"/>
      <c r="CQ504" s="225"/>
      <c r="DJ504" s="231"/>
      <c r="DP504" s="130"/>
      <c r="DQ504" s="7"/>
      <c r="DR504" s="7"/>
      <c r="DS504" s="34"/>
      <c r="DT504" s="236"/>
      <c r="DU504" s="236"/>
      <c r="DV504" s="236"/>
      <c r="DW504" s="236"/>
    </row>
    <row r="505" spans="46:127" x14ac:dyDescent="0.3">
      <c r="AT505" s="44" t="str">
        <f t="shared" si="156"/>
        <v>10_13T.LM.W</v>
      </c>
      <c r="AU505" s="18" t="s">
        <v>70</v>
      </c>
      <c r="AV505" s="18" t="s">
        <v>888</v>
      </c>
      <c r="AW505" s="20" t="s">
        <v>113</v>
      </c>
      <c r="AX505" s="227">
        <v>1220115</v>
      </c>
      <c r="AY505" s="228">
        <v>0</v>
      </c>
      <c r="AZ505" s="225" t="e">
        <f t="shared" si="157"/>
        <v>#N/A</v>
      </c>
      <c r="BA505" s="91"/>
      <c r="CK505" s="160" t="str">
        <f t="shared" si="155"/>
        <v>..</v>
      </c>
      <c r="CL505" s="18"/>
      <c r="CM505" s="18"/>
      <c r="CN505" s="18"/>
      <c r="CO505" s="23"/>
      <c r="CP505" s="225"/>
      <c r="CQ505" s="225"/>
      <c r="DJ505" s="231"/>
      <c r="DP505" s="130"/>
      <c r="DQ505" s="7"/>
      <c r="DR505" s="7"/>
      <c r="DS505" s="34"/>
      <c r="DT505" s="236"/>
      <c r="DU505" s="236"/>
      <c r="DV505" s="236"/>
      <c r="DW505" s="236"/>
    </row>
    <row r="506" spans="46:127" x14ac:dyDescent="0.3">
      <c r="AT506" s="44" t="str">
        <f t="shared" si="156"/>
        <v>10_14S.LM.W</v>
      </c>
      <c r="AU506" s="18" t="s">
        <v>70</v>
      </c>
      <c r="AV506" s="18" t="s">
        <v>1182</v>
      </c>
      <c r="AW506" s="20" t="s">
        <v>113</v>
      </c>
      <c r="AX506" s="227">
        <v>1220115</v>
      </c>
      <c r="AY506" s="228">
        <v>0</v>
      </c>
      <c r="AZ506" s="225" t="e">
        <f t="shared" si="157"/>
        <v>#N/A</v>
      </c>
      <c r="BA506" s="91"/>
      <c r="CK506" s="160" t="str">
        <f t="shared" si="155"/>
        <v>..</v>
      </c>
      <c r="CL506" s="18"/>
      <c r="CM506" s="18"/>
      <c r="CN506" s="18"/>
      <c r="CO506" s="23"/>
      <c r="CP506" s="225"/>
      <c r="CQ506" s="225"/>
      <c r="DJ506" s="231"/>
      <c r="DP506" s="130"/>
      <c r="DQ506" s="7"/>
      <c r="DR506" s="7"/>
      <c r="DS506" s="34"/>
      <c r="DT506" s="236"/>
      <c r="DU506" s="236"/>
      <c r="DV506" s="236"/>
      <c r="DW506" s="236"/>
    </row>
    <row r="507" spans="46:127" x14ac:dyDescent="0.3">
      <c r="AT507" s="44" t="str">
        <f t="shared" si="156"/>
        <v>10_14T.LM.W</v>
      </c>
      <c r="AU507" s="18" t="s">
        <v>70</v>
      </c>
      <c r="AV507" s="18" t="s">
        <v>930</v>
      </c>
      <c r="AW507" s="20" t="s">
        <v>113</v>
      </c>
      <c r="AX507" s="227">
        <v>1220115</v>
      </c>
      <c r="AY507" s="228">
        <v>0</v>
      </c>
      <c r="AZ507" s="225" t="e">
        <f t="shared" si="157"/>
        <v>#N/A</v>
      </c>
      <c r="BA507" s="91"/>
      <c r="CK507" s="160" t="str">
        <f t="shared" si="155"/>
        <v>..</v>
      </c>
      <c r="CL507" s="18"/>
      <c r="CM507" s="18"/>
      <c r="CN507" s="18"/>
      <c r="CO507" s="23"/>
      <c r="CP507" s="225"/>
      <c r="CQ507" s="225"/>
      <c r="DJ507" s="231"/>
      <c r="DP507" s="130"/>
      <c r="DQ507" s="7"/>
      <c r="DR507" s="7"/>
      <c r="DS507" s="34"/>
      <c r="DT507" s="236"/>
      <c r="DU507" s="236"/>
      <c r="DV507" s="236"/>
      <c r="DW507" s="236"/>
    </row>
    <row r="508" spans="46:127" x14ac:dyDescent="0.3">
      <c r="AT508" s="44" t="str">
        <f t="shared" si="156"/>
        <v>11_12T.LM.W</v>
      </c>
      <c r="AU508" s="18" t="s">
        <v>70</v>
      </c>
      <c r="AV508" s="18" t="s">
        <v>863</v>
      </c>
      <c r="AW508" s="20" t="s">
        <v>113</v>
      </c>
      <c r="AX508" s="227">
        <v>1220115</v>
      </c>
      <c r="AY508" s="228">
        <v>0</v>
      </c>
      <c r="AZ508" s="225" t="e">
        <f t="shared" si="157"/>
        <v>#N/A</v>
      </c>
      <c r="BA508" s="91"/>
      <c r="CK508" s="160" t="str">
        <f t="shared" si="155"/>
        <v>..</v>
      </c>
      <c r="CL508" s="18"/>
      <c r="CM508" s="18"/>
      <c r="CN508" s="18"/>
      <c r="CO508" s="23"/>
      <c r="CP508" s="225"/>
      <c r="CQ508" s="225"/>
      <c r="DJ508" s="231"/>
      <c r="DP508" s="130"/>
      <c r="DQ508" s="7"/>
      <c r="DR508" s="7"/>
      <c r="DS508" s="34"/>
      <c r="DT508" s="236"/>
      <c r="DU508" s="236"/>
      <c r="DV508" s="236"/>
      <c r="DW508" s="236"/>
    </row>
    <row r="509" spans="46:127" x14ac:dyDescent="0.3">
      <c r="AT509" s="44" t="str">
        <f t="shared" si="156"/>
        <v>11_13T.LM.W</v>
      </c>
      <c r="AU509" s="18" t="s">
        <v>70</v>
      </c>
      <c r="AV509" s="18" t="s">
        <v>898</v>
      </c>
      <c r="AW509" s="20" t="s">
        <v>113</v>
      </c>
      <c r="AX509" s="227">
        <v>1220115</v>
      </c>
      <c r="AY509" s="228">
        <v>0</v>
      </c>
      <c r="AZ509" s="225" t="e">
        <f t="shared" si="157"/>
        <v>#N/A</v>
      </c>
      <c r="BA509" s="91"/>
      <c r="CK509" s="160" t="str">
        <f t="shared" ref="CK509:CK572" si="158">CONCATENATE(CM509,".",CN509,".",CO509)</f>
        <v>..</v>
      </c>
      <c r="CL509" s="18"/>
      <c r="CM509" s="18"/>
      <c r="CN509" s="18"/>
      <c r="CO509" s="23"/>
      <c r="CP509" s="225"/>
      <c r="CQ509" s="225"/>
      <c r="DJ509" s="231"/>
      <c r="DP509" s="130"/>
      <c r="DQ509" s="7"/>
      <c r="DR509" s="7"/>
      <c r="DS509" s="34"/>
      <c r="DT509" s="236"/>
      <c r="DU509" s="236"/>
      <c r="DV509" s="236"/>
      <c r="DW509" s="236"/>
    </row>
    <row r="510" spans="46:127" x14ac:dyDescent="0.3">
      <c r="AT510" s="44" t="str">
        <f t="shared" si="156"/>
        <v>11_14T.LM.W</v>
      </c>
      <c r="AU510" s="18" t="s">
        <v>70</v>
      </c>
      <c r="AV510" s="18" t="s">
        <v>943</v>
      </c>
      <c r="AW510" s="20" t="s">
        <v>113</v>
      </c>
      <c r="AX510" s="227">
        <v>1220115</v>
      </c>
      <c r="AY510" s="228">
        <v>0</v>
      </c>
      <c r="AZ510" s="225" t="e">
        <f t="shared" si="157"/>
        <v>#N/A</v>
      </c>
      <c r="BA510" s="91"/>
      <c r="CK510" s="160" t="str">
        <f t="shared" si="158"/>
        <v>..</v>
      </c>
      <c r="CL510" s="18"/>
      <c r="CM510" s="18"/>
      <c r="CN510" s="18"/>
      <c r="CO510" s="23"/>
      <c r="CP510" s="225"/>
      <c r="CQ510" s="225"/>
      <c r="DJ510" s="231"/>
      <c r="DP510" s="130"/>
      <c r="DQ510" s="7"/>
      <c r="DR510" s="7"/>
      <c r="DS510" s="34"/>
      <c r="DT510" s="236"/>
      <c r="DU510" s="236"/>
      <c r="DV510" s="236"/>
      <c r="DW510" s="236"/>
    </row>
    <row r="511" spans="46:127" x14ac:dyDescent="0.3">
      <c r="AT511" s="44" t="str">
        <f t="shared" si="156"/>
        <v>12_13T.LM.W</v>
      </c>
      <c r="AU511" s="18" t="s">
        <v>70</v>
      </c>
      <c r="AV511" s="18" t="s">
        <v>907</v>
      </c>
      <c r="AW511" s="20" t="s">
        <v>113</v>
      </c>
      <c r="AX511" s="227">
        <v>1220115</v>
      </c>
      <c r="AY511" s="228">
        <v>0</v>
      </c>
      <c r="AZ511" s="225" t="e">
        <f t="shared" si="157"/>
        <v>#N/A</v>
      </c>
      <c r="BA511" s="91"/>
      <c r="CK511" s="160" t="str">
        <f t="shared" si="158"/>
        <v>..</v>
      </c>
      <c r="CL511" s="18"/>
      <c r="CM511" s="18"/>
      <c r="CN511" s="18"/>
      <c r="CO511" s="23"/>
      <c r="CP511" s="225"/>
      <c r="CQ511" s="225"/>
      <c r="DJ511" s="231"/>
      <c r="DP511" s="130"/>
      <c r="DQ511" s="7"/>
      <c r="DR511" s="7"/>
      <c r="DS511" s="34"/>
      <c r="DT511" s="236"/>
      <c r="DU511" s="236"/>
      <c r="DV511" s="236"/>
      <c r="DW511" s="236"/>
    </row>
    <row r="512" spans="46:127" x14ac:dyDescent="0.3">
      <c r="AT512" s="44" t="str">
        <f t="shared" si="156"/>
        <v>12_14F.LM.W</v>
      </c>
      <c r="AU512" s="18" t="s">
        <v>70</v>
      </c>
      <c r="AV512" s="18" t="s">
        <v>603</v>
      </c>
      <c r="AW512" s="20" t="s">
        <v>113</v>
      </c>
      <c r="AX512" s="227">
        <v>1220115</v>
      </c>
      <c r="AY512" s="228">
        <v>0</v>
      </c>
      <c r="AZ512" s="225" t="e">
        <f t="shared" si="157"/>
        <v>#N/A</v>
      </c>
      <c r="BA512" s="91"/>
      <c r="CK512" s="160" t="str">
        <f t="shared" si="158"/>
        <v>..</v>
      </c>
      <c r="CL512" s="18"/>
      <c r="CM512" s="18"/>
      <c r="CN512" s="18"/>
      <c r="CO512" s="23"/>
      <c r="CP512" s="225"/>
      <c r="CQ512" s="225"/>
      <c r="DJ512" s="231"/>
      <c r="DP512" s="130"/>
      <c r="DQ512" s="7"/>
      <c r="DR512" s="7"/>
      <c r="DS512" s="34"/>
      <c r="DT512" s="236"/>
      <c r="DU512" s="236"/>
      <c r="DV512" s="236"/>
      <c r="DW512" s="236"/>
    </row>
    <row r="513" spans="46:127" x14ac:dyDescent="0.3">
      <c r="AT513" s="44" t="str">
        <f t="shared" si="156"/>
        <v>12_14T.LM.W</v>
      </c>
      <c r="AU513" s="18" t="s">
        <v>70</v>
      </c>
      <c r="AV513" s="18" t="s">
        <v>957</v>
      </c>
      <c r="AW513" s="20" t="s">
        <v>113</v>
      </c>
      <c r="AX513" s="227">
        <v>1220115</v>
      </c>
      <c r="AY513" s="228">
        <v>0</v>
      </c>
      <c r="AZ513" s="225" t="e">
        <f t="shared" si="157"/>
        <v>#N/A</v>
      </c>
      <c r="BA513" s="91"/>
      <c r="CK513" s="160" t="str">
        <f t="shared" si="158"/>
        <v>..</v>
      </c>
      <c r="CL513" s="18"/>
      <c r="CM513" s="18"/>
      <c r="CN513" s="18"/>
      <c r="CO513" s="23"/>
      <c r="CP513" s="225"/>
      <c r="CQ513" s="225"/>
      <c r="DJ513" s="231"/>
      <c r="DP513" s="130"/>
      <c r="DQ513" s="7"/>
      <c r="DR513" s="7"/>
      <c r="DS513" s="34"/>
      <c r="DT513" s="236"/>
      <c r="DU513" s="236"/>
      <c r="DV513" s="236"/>
      <c r="DW513" s="236"/>
    </row>
    <row r="514" spans="46:127" x14ac:dyDescent="0.3">
      <c r="AT514" s="44" t="str">
        <f t="shared" si="156"/>
        <v>12_15T.LM.W</v>
      </c>
      <c r="AU514" s="18" t="s">
        <v>70</v>
      </c>
      <c r="AV514" s="18" t="s">
        <v>988</v>
      </c>
      <c r="AW514" s="20" t="s">
        <v>113</v>
      </c>
      <c r="AX514" s="227">
        <v>1220115</v>
      </c>
      <c r="AY514" s="228">
        <v>0</v>
      </c>
      <c r="AZ514" s="225" t="e">
        <f t="shared" si="157"/>
        <v>#N/A</v>
      </c>
      <c r="BA514" s="91"/>
      <c r="CK514" s="160" t="str">
        <f t="shared" si="158"/>
        <v>..</v>
      </c>
      <c r="CL514" s="18"/>
      <c r="CM514" s="18"/>
      <c r="CN514" s="18"/>
      <c r="CO514" s="23"/>
      <c r="CP514" s="225"/>
      <c r="CQ514" s="225"/>
      <c r="DJ514" s="231"/>
      <c r="DP514" s="130"/>
      <c r="DQ514" s="7"/>
      <c r="DR514" s="7"/>
      <c r="DS514" s="34"/>
      <c r="DT514" s="236"/>
      <c r="DU514" s="236"/>
      <c r="DV514" s="236"/>
      <c r="DW514" s="236"/>
    </row>
    <row r="515" spans="46:127" x14ac:dyDescent="0.3">
      <c r="AT515" s="44" t="str">
        <f t="shared" si="156"/>
        <v>12_18B.LM.W</v>
      </c>
      <c r="AU515" s="18" t="s">
        <v>70</v>
      </c>
      <c r="AV515" s="18" t="s">
        <v>133</v>
      </c>
      <c r="AW515" s="20" t="s">
        <v>113</v>
      </c>
      <c r="AX515" s="227">
        <v>1220115</v>
      </c>
      <c r="AY515" s="228">
        <v>0</v>
      </c>
      <c r="AZ515" s="225" t="e">
        <f t="shared" si="157"/>
        <v>#N/A</v>
      </c>
      <c r="BA515" s="91"/>
      <c r="CK515" s="160" t="str">
        <f t="shared" si="158"/>
        <v>..</v>
      </c>
      <c r="CL515" s="18"/>
      <c r="CM515" s="18"/>
      <c r="CN515" s="18"/>
      <c r="CO515" s="23"/>
      <c r="CP515" s="225"/>
      <c r="CQ515" s="225"/>
      <c r="DJ515" s="231"/>
      <c r="DP515" s="130"/>
      <c r="DQ515" s="7"/>
      <c r="DR515" s="7"/>
      <c r="DS515" s="34"/>
      <c r="DT515" s="236"/>
      <c r="DU515" s="236"/>
      <c r="DV515" s="236"/>
      <c r="DW515" s="236"/>
    </row>
    <row r="516" spans="46:127" x14ac:dyDescent="0.3">
      <c r="AT516" s="44" t="str">
        <f t="shared" si="156"/>
        <v>12_20B.LM.W</v>
      </c>
      <c r="AU516" s="18" t="s">
        <v>70</v>
      </c>
      <c r="AV516" s="18" t="s">
        <v>219</v>
      </c>
      <c r="AW516" s="20" t="s">
        <v>113</v>
      </c>
      <c r="AX516" s="227">
        <v>1220115</v>
      </c>
      <c r="AY516" s="228">
        <v>0</v>
      </c>
      <c r="AZ516" s="225" t="e">
        <f t="shared" si="157"/>
        <v>#N/A</v>
      </c>
      <c r="BA516" s="91"/>
      <c r="CK516" s="160" t="str">
        <f t="shared" si="158"/>
        <v>..</v>
      </c>
      <c r="CL516" s="18"/>
      <c r="CM516" s="18"/>
      <c r="CN516" s="18"/>
      <c r="CO516" s="23"/>
      <c r="CP516" s="225"/>
      <c r="CQ516" s="225"/>
      <c r="DJ516" s="231"/>
      <c r="DP516" s="130"/>
      <c r="DQ516" s="7"/>
      <c r="DR516" s="7"/>
      <c r="DS516" s="34"/>
      <c r="DT516" s="236"/>
      <c r="DU516" s="236"/>
      <c r="DV516" s="236"/>
      <c r="DW516" s="236"/>
    </row>
    <row r="517" spans="46:127" x14ac:dyDescent="0.3">
      <c r="AT517" s="44" t="str">
        <f t="shared" si="156"/>
        <v>12_22B.LM.W</v>
      </c>
      <c r="AU517" s="18" t="s">
        <v>70</v>
      </c>
      <c r="AV517" s="18" t="s">
        <v>336</v>
      </c>
      <c r="AW517" s="20" t="s">
        <v>113</v>
      </c>
      <c r="AX517" s="227">
        <v>1220115</v>
      </c>
      <c r="AY517" s="228">
        <v>0</v>
      </c>
      <c r="AZ517" s="225" t="e">
        <f t="shared" si="157"/>
        <v>#N/A</v>
      </c>
      <c r="BA517" s="91"/>
      <c r="CK517" s="160" t="str">
        <f t="shared" si="158"/>
        <v>..</v>
      </c>
      <c r="CL517" s="18"/>
      <c r="CM517" s="18"/>
      <c r="CN517" s="18"/>
      <c r="CO517" s="23"/>
      <c r="CP517" s="225"/>
      <c r="CQ517" s="225"/>
      <c r="DJ517" s="231"/>
      <c r="DP517" s="130"/>
      <c r="DQ517" s="7"/>
      <c r="DR517" s="7"/>
      <c r="DS517" s="34"/>
      <c r="DT517" s="236"/>
      <c r="DU517" s="236"/>
      <c r="DV517" s="236"/>
      <c r="DW517" s="236"/>
    </row>
    <row r="518" spans="46:127" x14ac:dyDescent="0.3">
      <c r="AT518" s="44" t="str">
        <f t="shared" si="156"/>
        <v>12_24B.LM.W</v>
      </c>
      <c r="AU518" s="18" t="s">
        <v>70</v>
      </c>
      <c r="AV518" s="18" t="s">
        <v>424</v>
      </c>
      <c r="AW518" s="20" t="s">
        <v>113</v>
      </c>
      <c r="AX518" s="227">
        <v>1220115</v>
      </c>
      <c r="AY518" s="228">
        <v>0</v>
      </c>
      <c r="AZ518" s="225" t="e">
        <f t="shared" si="157"/>
        <v>#N/A</v>
      </c>
      <c r="BA518" s="91"/>
      <c r="CK518" s="160" t="str">
        <f t="shared" si="158"/>
        <v>..</v>
      </c>
      <c r="CL518" s="18"/>
      <c r="CM518" s="18"/>
      <c r="CN518" s="18"/>
      <c r="CO518" s="23"/>
      <c r="CP518" s="225"/>
      <c r="CQ518" s="225"/>
      <c r="DJ518" s="231"/>
      <c r="DP518" s="130"/>
      <c r="DQ518" s="7"/>
      <c r="DR518" s="7"/>
      <c r="DS518" s="34"/>
      <c r="DT518" s="236"/>
      <c r="DU518" s="236"/>
      <c r="DV518" s="236"/>
      <c r="DW518" s="236"/>
    </row>
    <row r="519" spans="46:127" x14ac:dyDescent="0.3">
      <c r="AT519" s="44" t="str">
        <f t="shared" si="156"/>
        <v>12_26B.LM.W</v>
      </c>
      <c r="AU519" s="18" t="s">
        <v>70</v>
      </c>
      <c r="AV519" s="18" t="s">
        <v>510</v>
      </c>
      <c r="AW519" s="20" t="s">
        <v>113</v>
      </c>
      <c r="AX519" s="227">
        <v>1220115</v>
      </c>
      <c r="AY519" s="228">
        <v>0</v>
      </c>
      <c r="AZ519" s="225" t="e">
        <f t="shared" si="157"/>
        <v>#N/A</v>
      </c>
      <c r="BA519" s="91"/>
      <c r="CK519" s="160" t="str">
        <f t="shared" si="158"/>
        <v>..</v>
      </c>
      <c r="CL519" s="18"/>
      <c r="CM519" s="18"/>
      <c r="CN519" s="18"/>
      <c r="CO519" s="23"/>
      <c r="CP519" s="225"/>
      <c r="CQ519" s="225"/>
      <c r="DJ519" s="231"/>
      <c r="DP519" s="130"/>
      <c r="DQ519" s="7"/>
      <c r="DR519" s="7"/>
      <c r="DS519" s="34"/>
      <c r="DT519" s="236"/>
      <c r="DU519" s="236"/>
      <c r="DV519" s="236"/>
      <c r="DW519" s="236"/>
    </row>
    <row r="520" spans="46:127" x14ac:dyDescent="0.3">
      <c r="AT520" s="44" t="str">
        <f t="shared" si="156"/>
        <v>13_14F.LM.W</v>
      </c>
      <c r="AU520" s="18" t="s">
        <v>70</v>
      </c>
      <c r="AV520" s="18" t="s">
        <v>623</v>
      </c>
      <c r="AW520" s="20" t="s">
        <v>113</v>
      </c>
      <c r="AX520" s="227">
        <v>1220115</v>
      </c>
      <c r="AY520" s="228">
        <v>0</v>
      </c>
      <c r="AZ520" s="225" t="e">
        <f t="shared" si="157"/>
        <v>#N/A</v>
      </c>
      <c r="BA520" s="91"/>
      <c r="CK520" s="160" t="str">
        <f t="shared" si="158"/>
        <v>..</v>
      </c>
      <c r="CL520" s="18"/>
      <c r="CM520" s="18"/>
      <c r="CN520" s="18"/>
      <c r="CO520" s="23"/>
      <c r="CP520" s="225"/>
      <c r="CQ520" s="225"/>
      <c r="DJ520" s="231"/>
      <c r="DP520" s="130"/>
      <c r="DQ520" s="7"/>
      <c r="DR520" s="7"/>
      <c r="DS520" s="34"/>
      <c r="DT520" s="236"/>
      <c r="DU520" s="236"/>
      <c r="DV520" s="236"/>
      <c r="DW520" s="236"/>
    </row>
    <row r="521" spans="46:127" x14ac:dyDescent="0.3">
      <c r="AT521" s="44" t="str">
        <f t="shared" si="156"/>
        <v>13_14T.LM.W</v>
      </c>
      <c r="AU521" s="18" t="s">
        <v>70</v>
      </c>
      <c r="AV521" s="18" t="s">
        <v>971</v>
      </c>
      <c r="AW521" s="20" t="s">
        <v>113</v>
      </c>
      <c r="AX521" s="227">
        <v>1220115</v>
      </c>
      <c r="AY521" s="228">
        <v>0</v>
      </c>
      <c r="AZ521" s="225" t="e">
        <f t="shared" si="157"/>
        <v>#N/A</v>
      </c>
      <c r="BA521" s="91"/>
      <c r="CK521" s="160" t="str">
        <f t="shared" si="158"/>
        <v>..</v>
      </c>
      <c r="CL521" s="18"/>
      <c r="CM521" s="18"/>
      <c r="CN521" s="18"/>
      <c r="CO521" s="23"/>
      <c r="CP521" s="225"/>
      <c r="CQ521" s="225"/>
      <c r="DJ521" s="231"/>
      <c r="DP521" s="130"/>
      <c r="DQ521" s="7"/>
      <c r="DR521" s="7"/>
      <c r="DS521" s="34"/>
      <c r="DT521" s="236"/>
      <c r="DU521" s="236"/>
      <c r="DV521" s="236"/>
      <c r="DW521" s="236"/>
    </row>
    <row r="522" spans="46:127" x14ac:dyDescent="0.3">
      <c r="AT522" s="44" t="str">
        <f t="shared" si="156"/>
        <v>13_15F.LM.W</v>
      </c>
      <c r="AU522" s="18" t="s">
        <v>70</v>
      </c>
      <c r="AV522" s="18" t="s">
        <v>653</v>
      </c>
      <c r="AW522" s="20" t="s">
        <v>113</v>
      </c>
      <c r="AX522" s="227">
        <v>1220115</v>
      </c>
      <c r="AY522" s="228">
        <v>0</v>
      </c>
      <c r="AZ522" s="225" t="e">
        <f t="shared" si="157"/>
        <v>#N/A</v>
      </c>
      <c r="BA522" s="91"/>
      <c r="CK522" s="160" t="str">
        <f t="shared" si="158"/>
        <v>..</v>
      </c>
      <c r="CL522" s="18"/>
      <c r="CM522" s="18"/>
      <c r="CN522" s="18"/>
      <c r="CO522" s="23"/>
      <c r="CP522" s="225"/>
      <c r="CQ522" s="225"/>
      <c r="DJ522" s="231"/>
      <c r="DP522" s="130"/>
      <c r="DQ522" s="7"/>
      <c r="DR522" s="7"/>
      <c r="DS522" s="34"/>
      <c r="DT522" s="236"/>
      <c r="DU522" s="236"/>
      <c r="DV522" s="236"/>
      <c r="DW522" s="236"/>
    </row>
    <row r="523" spans="46:127" x14ac:dyDescent="0.3">
      <c r="AT523" s="44" t="str">
        <f t="shared" si="156"/>
        <v>13_15T.LM.W</v>
      </c>
      <c r="AU523" s="18" t="s">
        <v>70</v>
      </c>
      <c r="AV523" s="18" t="s">
        <v>997</v>
      </c>
      <c r="AW523" s="20" t="s">
        <v>113</v>
      </c>
      <c r="AX523" s="227">
        <v>1220115</v>
      </c>
      <c r="AY523" s="228">
        <v>0</v>
      </c>
      <c r="AZ523" s="225" t="e">
        <f t="shared" si="157"/>
        <v>#N/A</v>
      </c>
      <c r="BA523" s="91"/>
      <c r="CK523" s="160" t="str">
        <f t="shared" si="158"/>
        <v>..</v>
      </c>
      <c r="CL523" s="18"/>
      <c r="CM523" s="18"/>
      <c r="CN523" s="18"/>
      <c r="CO523" s="23"/>
      <c r="CP523" s="225"/>
      <c r="CQ523" s="225"/>
      <c r="DJ523" s="231"/>
      <c r="DP523" s="130"/>
      <c r="DQ523" s="7"/>
      <c r="DR523" s="7"/>
      <c r="DS523" s="34"/>
      <c r="DT523" s="236"/>
      <c r="DU523" s="236"/>
      <c r="DV523" s="236"/>
      <c r="DW523" s="236"/>
    </row>
    <row r="524" spans="46:127" x14ac:dyDescent="0.3">
      <c r="AT524" s="44" t="str">
        <f t="shared" si="156"/>
        <v>13_16F.LM.W</v>
      </c>
      <c r="AU524" s="18" t="s">
        <v>70</v>
      </c>
      <c r="AV524" s="18" t="s">
        <v>690</v>
      </c>
      <c r="AW524" s="20" t="s">
        <v>113</v>
      </c>
      <c r="AX524" s="227">
        <v>1220115</v>
      </c>
      <c r="AY524" s="228">
        <v>0</v>
      </c>
      <c r="AZ524" s="225" t="e">
        <f t="shared" si="157"/>
        <v>#N/A</v>
      </c>
      <c r="BA524" s="91"/>
      <c r="CK524" s="160" t="str">
        <f t="shared" si="158"/>
        <v>..</v>
      </c>
      <c r="CL524" s="18"/>
      <c r="CM524" s="18"/>
      <c r="CN524" s="18"/>
      <c r="CO524" s="23"/>
      <c r="CP524" s="225"/>
      <c r="CQ524" s="225"/>
      <c r="DJ524" s="231"/>
      <c r="DP524" s="130"/>
      <c r="DQ524" s="7"/>
      <c r="DR524" s="7"/>
      <c r="DS524" s="34"/>
      <c r="DT524" s="236"/>
      <c r="DU524" s="236"/>
      <c r="DV524" s="236"/>
      <c r="DW524" s="236"/>
    </row>
    <row r="525" spans="46:127" x14ac:dyDescent="0.3">
      <c r="AT525" s="44" t="str">
        <f t="shared" si="156"/>
        <v>13_16T.LM.W</v>
      </c>
      <c r="AU525" s="18" t="s">
        <v>70</v>
      </c>
      <c r="AV525" s="18" t="s">
        <v>1012</v>
      </c>
      <c r="AW525" s="20" t="s">
        <v>113</v>
      </c>
      <c r="AX525" s="227">
        <v>1220115</v>
      </c>
      <c r="AY525" s="228">
        <v>0</v>
      </c>
      <c r="AZ525" s="225" t="e">
        <f t="shared" si="157"/>
        <v>#N/A</v>
      </c>
      <c r="BA525" s="91"/>
      <c r="CK525" s="160" t="str">
        <f t="shared" si="158"/>
        <v>..</v>
      </c>
      <c r="CL525" s="18"/>
      <c r="CM525" s="18"/>
      <c r="CN525" s="18"/>
      <c r="CO525" s="23"/>
      <c r="CP525" s="225"/>
      <c r="CQ525" s="225"/>
      <c r="DJ525" s="231"/>
      <c r="DP525" s="130"/>
      <c r="DQ525" s="7"/>
      <c r="DR525" s="7"/>
      <c r="DS525" s="34"/>
      <c r="DT525" s="236"/>
      <c r="DU525" s="236"/>
      <c r="DV525" s="236"/>
      <c r="DW525" s="236"/>
    </row>
    <row r="526" spans="46:127" x14ac:dyDescent="0.3">
      <c r="AT526" s="44" t="str">
        <f t="shared" si="156"/>
        <v>14_14F.LM.W</v>
      </c>
      <c r="AU526" s="18" t="s">
        <v>70</v>
      </c>
      <c r="AV526" s="18" t="s">
        <v>638</v>
      </c>
      <c r="AW526" s="20" t="s">
        <v>113</v>
      </c>
      <c r="AX526" s="227">
        <v>1220115</v>
      </c>
      <c r="AY526" s="228">
        <v>0</v>
      </c>
      <c r="AZ526" s="225" t="e">
        <f t="shared" si="157"/>
        <v>#N/A</v>
      </c>
      <c r="BA526" s="91"/>
      <c r="CK526" s="160" t="str">
        <f t="shared" si="158"/>
        <v>..</v>
      </c>
      <c r="CL526" s="18"/>
      <c r="CM526" s="18"/>
      <c r="CN526" s="18"/>
      <c r="CO526" s="23"/>
      <c r="CP526" s="225"/>
      <c r="CQ526" s="225"/>
      <c r="DJ526" s="231"/>
      <c r="DP526" s="130"/>
      <c r="DQ526" s="7"/>
      <c r="DR526" s="7"/>
      <c r="DS526" s="34"/>
      <c r="DT526" s="236"/>
      <c r="DU526" s="236"/>
      <c r="DV526" s="236"/>
      <c r="DW526" s="236"/>
    </row>
    <row r="527" spans="46:127" x14ac:dyDescent="0.3">
      <c r="AT527" s="44" t="str">
        <f t="shared" si="156"/>
        <v>14_14T.LM.W</v>
      </c>
      <c r="AU527" s="18" t="s">
        <v>70</v>
      </c>
      <c r="AV527" s="18" t="s">
        <v>979</v>
      </c>
      <c r="AW527" s="20" t="s">
        <v>113</v>
      </c>
      <c r="AX527" s="227">
        <v>1220115</v>
      </c>
      <c r="AY527" s="228">
        <v>0</v>
      </c>
      <c r="AZ527" s="225" t="e">
        <f t="shared" si="157"/>
        <v>#N/A</v>
      </c>
      <c r="BA527" s="91"/>
      <c r="CK527" s="160" t="str">
        <f t="shared" si="158"/>
        <v>..</v>
      </c>
      <c r="CL527" s="18"/>
      <c r="CM527" s="18"/>
      <c r="CN527" s="18"/>
      <c r="CO527" s="23"/>
      <c r="CP527" s="225"/>
      <c r="CQ527" s="225"/>
      <c r="DJ527" s="231"/>
      <c r="DP527" s="130"/>
      <c r="DQ527" s="7"/>
      <c r="DR527" s="7"/>
      <c r="DS527" s="34"/>
      <c r="DT527" s="236"/>
      <c r="DU527" s="236"/>
      <c r="DV527" s="236"/>
      <c r="DW527" s="236"/>
    </row>
    <row r="528" spans="46:127" x14ac:dyDescent="0.3">
      <c r="AT528" s="44" t="str">
        <f t="shared" si="156"/>
        <v>14_15F.LM.W</v>
      </c>
      <c r="AU528" s="18" t="s">
        <v>70</v>
      </c>
      <c r="AV528" s="18" t="s">
        <v>671</v>
      </c>
      <c r="AW528" s="20" t="s">
        <v>113</v>
      </c>
      <c r="AX528" s="227">
        <v>1220115</v>
      </c>
      <c r="AY528" s="228">
        <v>0</v>
      </c>
      <c r="AZ528" s="225" t="e">
        <f t="shared" si="157"/>
        <v>#N/A</v>
      </c>
      <c r="BA528" s="91"/>
      <c r="CK528" s="160" t="str">
        <f t="shared" si="158"/>
        <v>..</v>
      </c>
      <c r="CL528" s="18"/>
      <c r="CM528" s="18"/>
      <c r="CN528" s="18"/>
      <c r="CO528" s="23"/>
      <c r="CP528" s="225"/>
      <c r="CQ528" s="225"/>
      <c r="DJ528" s="231"/>
      <c r="DP528" s="130"/>
      <c r="DQ528" s="7"/>
      <c r="DR528" s="7"/>
      <c r="DS528" s="34"/>
      <c r="DT528" s="236"/>
      <c r="DU528" s="236"/>
      <c r="DV528" s="236"/>
      <c r="DW528" s="236"/>
    </row>
    <row r="529" spans="46:127" x14ac:dyDescent="0.3">
      <c r="AT529" s="44" t="str">
        <f t="shared" si="156"/>
        <v>14_15T.LM.W</v>
      </c>
      <c r="AU529" s="18" t="s">
        <v>70</v>
      </c>
      <c r="AV529" s="18" t="s">
        <v>1004</v>
      </c>
      <c r="AW529" s="20" t="s">
        <v>113</v>
      </c>
      <c r="AX529" s="227">
        <v>1220115</v>
      </c>
      <c r="AY529" s="228">
        <v>0</v>
      </c>
      <c r="AZ529" s="225" t="e">
        <f t="shared" si="157"/>
        <v>#N/A</v>
      </c>
      <c r="BA529" s="91"/>
      <c r="CK529" s="160" t="str">
        <f t="shared" si="158"/>
        <v>..</v>
      </c>
      <c r="CL529" s="18"/>
      <c r="CM529" s="18"/>
      <c r="CN529" s="18"/>
      <c r="CO529" s="23"/>
      <c r="CP529" s="225"/>
      <c r="CQ529" s="225"/>
      <c r="DJ529" s="231"/>
      <c r="DP529" s="130"/>
      <c r="DQ529" s="7"/>
      <c r="DR529" s="7"/>
      <c r="DS529" s="34"/>
      <c r="DT529" s="236"/>
      <c r="DU529" s="236"/>
      <c r="DV529" s="236"/>
      <c r="DW529" s="236"/>
    </row>
    <row r="530" spans="46:127" x14ac:dyDescent="0.3">
      <c r="AT530" s="44" t="str">
        <f t="shared" si="156"/>
        <v>14_16F.LM.W</v>
      </c>
      <c r="AU530" s="18" t="s">
        <v>70</v>
      </c>
      <c r="AV530" s="18" t="s">
        <v>707</v>
      </c>
      <c r="AW530" s="20" t="s">
        <v>113</v>
      </c>
      <c r="AX530" s="227">
        <v>1220115</v>
      </c>
      <c r="AY530" s="228">
        <v>0</v>
      </c>
      <c r="AZ530" s="225" t="e">
        <f t="shared" si="157"/>
        <v>#N/A</v>
      </c>
      <c r="BA530" s="91"/>
      <c r="CK530" s="160" t="str">
        <f t="shared" si="158"/>
        <v>..</v>
      </c>
      <c r="CL530" s="18"/>
      <c r="CM530" s="18"/>
      <c r="CN530" s="18"/>
      <c r="CO530" s="23"/>
      <c r="CP530" s="225"/>
      <c r="CQ530" s="225"/>
      <c r="DJ530" s="231"/>
      <c r="DP530" s="130"/>
      <c r="DQ530" s="7"/>
      <c r="DR530" s="7"/>
      <c r="DS530" s="34"/>
      <c r="DT530" s="236"/>
      <c r="DU530" s="236"/>
      <c r="DV530" s="236"/>
      <c r="DW530" s="236"/>
    </row>
    <row r="531" spans="46:127" x14ac:dyDescent="0.3">
      <c r="AT531" s="44" t="str">
        <f t="shared" ref="AT531:AT594" si="159">CONCATENATE(AV531,".",AU531,".",AW531)</f>
        <v>14_16T.LM.W</v>
      </c>
      <c r="AU531" s="18" t="s">
        <v>70</v>
      </c>
      <c r="AV531" s="18" t="s">
        <v>1020</v>
      </c>
      <c r="AW531" s="20" t="s">
        <v>113</v>
      </c>
      <c r="AX531" s="227">
        <v>1220115</v>
      </c>
      <c r="AY531" s="228">
        <v>0</v>
      </c>
      <c r="AZ531" s="225" t="e">
        <f t="shared" si="157"/>
        <v>#N/A</v>
      </c>
      <c r="BA531" s="91"/>
      <c r="CK531" s="160" t="str">
        <f t="shared" si="158"/>
        <v>..</v>
      </c>
      <c r="CL531" s="18"/>
      <c r="CM531" s="18"/>
      <c r="CN531" s="18"/>
      <c r="CO531" s="23"/>
      <c r="CP531" s="225"/>
      <c r="CQ531" s="225"/>
      <c r="DJ531" s="231"/>
      <c r="DP531" s="130"/>
      <c r="DQ531" s="7"/>
      <c r="DR531" s="7"/>
      <c r="DS531" s="34"/>
      <c r="DT531" s="236"/>
      <c r="DU531" s="236"/>
      <c r="DV531" s="236"/>
      <c r="DW531" s="236"/>
    </row>
    <row r="532" spans="46:127" x14ac:dyDescent="0.3">
      <c r="AT532" s="44" t="str">
        <f t="shared" si="159"/>
        <v>14_18B.LM.W</v>
      </c>
      <c r="AU532" s="18" t="s">
        <v>70</v>
      </c>
      <c r="AV532" s="18" t="s">
        <v>160</v>
      </c>
      <c r="AW532" s="20" t="s">
        <v>113</v>
      </c>
      <c r="AX532" s="227">
        <v>1220115</v>
      </c>
      <c r="AY532" s="228">
        <v>0</v>
      </c>
      <c r="AZ532" s="225" t="e">
        <f t="shared" si="157"/>
        <v>#N/A</v>
      </c>
      <c r="BA532" s="91"/>
      <c r="CK532" s="160" t="str">
        <f t="shared" si="158"/>
        <v>..</v>
      </c>
      <c r="CL532" s="18"/>
      <c r="CM532" s="18"/>
      <c r="CN532" s="18"/>
      <c r="CO532" s="23"/>
      <c r="CP532" s="225"/>
      <c r="CQ532" s="225"/>
      <c r="DJ532" s="231"/>
      <c r="DP532" s="130"/>
      <c r="DQ532" s="7"/>
      <c r="DR532" s="7"/>
      <c r="DS532" s="34"/>
      <c r="DT532" s="236"/>
      <c r="DU532" s="236"/>
      <c r="DV532" s="236"/>
      <c r="DW532" s="236"/>
    </row>
    <row r="533" spans="46:127" x14ac:dyDescent="0.3">
      <c r="AT533" s="44" t="str">
        <f t="shared" si="159"/>
        <v>14_20B.LM.W</v>
      </c>
      <c r="AU533" s="18" t="s">
        <v>70</v>
      </c>
      <c r="AV533" s="18" t="s">
        <v>256</v>
      </c>
      <c r="AW533" s="20" t="s">
        <v>113</v>
      </c>
      <c r="AX533" s="227">
        <v>1220115</v>
      </c>
      <c r="AY533" s="228">
        <v>0</v>
      </c>
      <c r="AZ533" s="225" t="e">
        <f t="shared" si="157"/>
        <v>#N/A</v>
      </c>
      <c r="BA533" s="91"/>
      <c r="CK533" s="160" t="str">
        <f t="shared" si="158"/>
        <v>..</v>
      </c>
      <c r="CL533" s="18"/>
      <c r="CM533" s="18"/>
      <c r="CN533" s="18"/>
      <c r="CO533" s="23"/>
      <c r="CP533" s="225"/>
      <c r="CQ533" s="225"/>
      <c r="DJ533" s="231"/>
      <c r="DP533" s="130"/>
      <c r="DQ533" s="7"/>
      <c r="DR533" s="7"/>
      <c r="DS533" s="34"/>
      <c r="DT533" s="236"/>
      <c r="DU533" s="236"/>
      <c r="DV533" s="236"/>
      <c r="DW533" s="236"/>
    </row>
    <row r="534" spans="46:127" x14ac:dyDescent="0.3">
      <c r="AT534" s="44" t="str">
        <f t="shared" si="159"/>
        <v>14_22B.LM.W</v>
      </c>
      <c r="AU534" s="18" t="s">
        <v>70</v>
      </c>
      <c r="AV534" s="18" t="s">
        <v>353</v>
      </c>
      <c r="AW534" s="20" t="s">
        <v>113</v>
      </c>
      <c r="AX534" s="227">
        <v>1220115</v>
      </c>
      <c r="AY534" s="228">
        <v>0</v>
      </c>
      <c r="AZ534" s="225" t="e">
        <f t="shared" si="157"/>
        <v>#N/A</v>
      </c>
      <c r="BA534" s="91"/>
      <c r="CK534" s="160" t="str">
        <f t="shared" si="158"/>
        <v>..</v>
      </c>
      <c r="CL534" s="18"/>
      <c r="CM534" s="18"/>
      <c r="CN534" s="18"/>
      <c r="CO534" s="23"/>
      <c r="CP534" s="225"/>
      <c r="CQ534" s="225"/>
      <c r="DJ534" s="231"/>
      <c r="DP534" s="130"/>
      <c r="DQ534" s="7"/>
      <c r="DR534" s="7"/>
      <c r="DS534" s="34"/>
      <c r="DT534" s="236"/>
      <c r="DU534" s="236"/>
      <c r="DV534" s="236"/>
      <c r="DW534" s="236"/>
    </row>
    <row r="535" spans="46:127" x14ac:dyDescent="0.3">
      <c r="AT535" s="44" t="str">
        <f t="shared" si="159"/>
        <v>14_24B.LM.W</v>
      </c>
      <c r="AU535" s="18" t="s">
        <v>70</v>
      </c>
      <c r="AV535" s="18" t="s">
        <v>440</v>
      </c>
      <c r="AW535" s="20" t="s">
        <v>113</v>
      </c>
      <c r="AX535" s="227">
        <v>1220115</v>
      </c>
      <c r="AY535" s="228">
        <v>0</v>
      </c>
      <c r="AZ535" s="225" t="e">
        <f t="shared" si="157"/>
        <v>#N/A</v>
      </c>
      <c r="BA535" s="91"/>
      <c r="CK535" s="160" t="str">
        <f t="shared" si="158"/>
        <v>..</v>
      </c>
      <c r="CL535" s="18"/>
      <c r="CM535" s="18"/>
      <c r="CN535" s="18"/>
      <c r="CO535" s="23"/>
      <c r="CP535" s="225"/>
      <c r="CQ535" s="225"/>
      <c r="DJ535" s="231"/>
      <c r="DP535" s="130"/>
      <c r="DQ535" s="7"/>
      <c r="DR535" s="7"/>
      <c r="DS535" s="34"/>
      <c r="DT535" s="236"/>
      <c r="DU535" s="236"/>
      <c r="DV535" s="236"/>
      <c r="DW535" s="236"/>
    </row>
    <row r="536" spans="46:127" x14ac:dyDescent="0.3">
      <c r="AT536" s="44" t="str">
        <f t="shared" si="159"/>
        <v>14_26B.LM.W</v>
      </c>
      <c r="AU536" s="18" t="s">
        <v>70</v>
      </c>
      <c r="AV536" s="18" t="s">
        <v>529</v>
      </c>
      <c r="AW536" s="20" t="s">
        <v>113</v>
      </c>
      <c r="AX536" s="227">
        <v>1220115</v>
      </c>
      <c r="AY536" s="228">
        <v>0</v>
      </c>
      <c r="AZ536" s="225" t="e">
        <f t="shared" si="157"/>
        <v>#N/A</v>
      </c>
      <c r="BA536" s="91"/>
      <c r="CK536" s="160" t="str">
        <f t="shared" si="158"/>
        <v>..</v>
      </c>
      <c r="CL536" s="18"/>
      <c r="CM536" s="18"/>
      <c r="CN536" s="18"/>
      <c r="CO536" s="23"/>
      <c r="CP536" s="225"/>
      <c r="CQ536" s="225"/>
      <c r="DJ536" s="231"/>
      <c r="DP536" s="130"/>
      <c r="DQ536" s="7"/>
      <c r="DR536" s="7"/>
      <c r="DS536" s="34"/>
      <c r="DT536" s="236"/>
      <c r="DU536" s="236"/>
      <c r="DV536" s="236"/>
      <c r="DW536" s="236"/>
    </row>
    <row r="537" spans="46:127" x14ac:dyDescent="0.3">
      <c r="AT537" s="44" t="str">
        <f t="shared" si="159"/>
        <v>15_16F.LM.W</v>
      </c>
      <c r="AU537" s="18" t="s">
        <v>70</v>
      </c>
      <c r="AV537" s="18" t="s">
        <v>725</v>
      </c>
      <c r="AW537" s="20" t="s">
        <v>113</v>
      </c>
      <c r="AX537" s="227">
        <v>1220115</v>
      </c>
      <c r="AY537" s="228">
        <v>0</v>
      </c>
      <c r="AZ537" s="225" t="e">
        <f t="shared" si="157"/>
        <v>#N/A</v>
      </c>
      <c r="BA537" s="91"/>
      <c r="CK537" s="160" t="str">
        <f t="shared" si="158"/>
        <v>..</v>
      </c>
      <c r="CL537" s="18"/>
      <c r="CM537" s="18"/>
      <c r="CN537" s="18"/>
      <c r="CO537" s="23"/>
      <c r="CP537" s="225"/>
      <c r="CQ537" s="225"/>
      <c r="DJ537" s="231"/>
      <c r="DP537" s="130"/>
      <c r="DQ537" s="7"/>
      <c r="DR537" s="7"/>
      <c r="DS537" s="34"/>
      <c r="DT537" s="236"/>
      <c r="DU537" s="236"/>
      <c r="DV537" s="236"/>
      <c r="DW537" s="236"/>
    </row>
    <row r="538" spans="46:127" x14ac:dyDescent="0.3">
      <c r="AT538" s="44" t="str">
        <f t="shared" si="159"/>
        <v>15_16T.LM.W</v>
      </c>
      <c r="AU538" s="18" t="s">
        <v>70</v>
      </c>
      <c r="AV538" s="18" t="s">
        <v>1028</v>
      </c>
      <c r="AW538" s="20" t="s">
        <v>113</v>
      </c>
      <c r="AX538" s="227">
        <v>1220115</v>
      </c>
      <c r="AY538" s="228">
        <v>0</v>
      </c>
      <c r="AZ538" s="225" t="e">
        <f t="shared" si="157"/>
        <v>#N/A</v>
      </c>
      <c r="BA538" s="91"/>
      <c r="CK538" s="160" t="str">
        <f t="shared" si="158"/>
        <v>..</v>
      </c>
      <c r="CL538" s="18"/>
      <c r="CM538" s="18"/>
      <c r="CN538" s="18"/>
      <c r="CO538" s="23"/>
      <c r="CP538" s="225"/>
      <c r="CQ538" s="225"/>
      <c r="DJ538" s="231"/>
      <c r="DP538" s="130"/>
      <c r="DQ538" s="7"/>
      <c r="DR538" s="7"/>
      <c r="DS538" s="34"/>
      <c r="DT538" s="236"/>
      <c r="DU538" s="236"/>
      <c r="DV538" s="236"/>
      <c r="DW538" s="236"/>
    </row>
    <row r="539" spans="46:127" x14ac:dyDescent="0.3">
      <c r="AT539" s="44" t="str">
        <f t="shared" si="159"/>
        <v>16_16F.LM.W</v>
      </c>
      <c r="AU539" s="18" t="s">
        <v>70</v>
      </c>
      <c r="AV539" s="18" t="s">
        <v>741</v>
      </c>
      <c r="AW539" s="20" t="s">
        <v>113</v>
      </c>
      <c r="AX539" s="227">
        <v>1220115</v>
      </c>
      <c r="AY539" s="228">
        <v>0</v>
      </c>
      <c r="AZ539" s="225" t="e">
        <f t="shared" si="157"/>
        <v>#N/A</v>
      </c>
      <c r="BA539" s="91"/>
      <c r="CK539" s="160" t="str">
        <f t="shared" si="158"/>
        <v>..</v>
      </c>
      <c r="CL539" s="18"/>
      <c r="CM539" s="18"/>
      <c r="CN539" s="18"/>
      <c r="CO539" s="23"/>
      <c r="CP539" s="225"/>
      <c r="CQ539" s="225"/>
      <c r="DJ539" s="231"/>
      <c r="DP539" s="130"/>
      <c r="DQ539" s="7"/>
      <c r="DR539" s="7"/>
      <c r="DS539" s="34"/>
      <c r="DT539" s="236"/>
      <c r="DU539" s="236"/>
      <c r="DV539" s="236"/>
      <c r="DW539" s="236"/>
    </row>
    <row r="540" spans="46:127" x14ac:dyDescent="0.3">
      <c r="AT540" s="44" t="str">
        <f t="shared" si="159"/>
        <v>16_16T.LM.W</v>
      </c>
      <c r="AU540" s="18" t="s">
        <v>70</v>
      </c>
      <c r="AV540" s="18" t="s">
        <v>1036</v>
      </c>
      <c r="AW540" s="20" t="s">
        <v>113</v>
      </c>
      <c r="AX540" s="227">
        <v>1220115</v>
      </c>
      <c r="AY540" s="228">
        <v>0</v>
      </c>
      <c r="AZ540" s="225" t="e">
        <f t="shared" si="157"/>
        <v>#N/A</v>
      </c>
      <c r="BA540" s="91"/>
      <c r="CK540" s="160" t="str">
        <f t="shared" si="158"/>
        <v>..</v>
      </c>
      <c r="CL540" s="18"/>
      <c r="CM540" s="18"/>
      <c r="CN540" s="18"/>
      <c r="CO540" s="23"/>
      <c r="CP540" s="225"/>
      <c r="CQ540" s="225"/>
      <c r="DJ540" s="231"/>
      <c r="DP540" s="130"/>
      <c r="DQ540" s="7"/>
      <c r="DR540" s="7"/>
      <c r="DS540" s="34"/>
      <c r="DT540" s="236"/>
      <c r="DU540" s="236"/>
      <c r="DV540" s="236"/>
      <c r="DW540" s="236"/>
    </row>
    <row r="541" spans="46:127" x14ac:dyDescent="0.3">
      <c r="AT541" s="44" t="str">
        <f t="shared" si="159"/>
        <v>16_18B.LM.W</v>
      </c>
      <c r="AU541" s="18" t="s">
        <v>70</v>
      </c>
      <c r="AV541" s="18" t="s">
        <v>187</v>
      </c>
      <c r="AW541" s="20" t="s">
        <v>113</v>
      </c>
      <c r="AX541" s="227">
        <v>1220115</v>
      </c>
      <c r="AY541" s="228">
        <v>0</v>
      </c>
      <c r="AZ541" s="225" t="e">
        <f t="shared" si="157"/>
        <v>#N/A</v>
      </c>
      <c r="BA541" s="91"/>
      <c r="CK541" s="160" t="str">
        <f t="shared" si="158"/>
        <v>..</v>
      </c>
      <c r="CL541" s="18"/>
      <c r="CM541" s="18"/>
      <c r="CN541" s="18"/>
      <c r="CO541" s="23"/>
      <c r="CP541" s="225"/>
      <c r="CQ541" s="225"/>
      <c r="DJ541" s="231"/>
      <c r="DP541" s="130"/>
      <c r="DQ541" s="7"/>
      <c r="DR541" s="7"/>
      <c r="DS541" s="34"/>
      <c r="DT541" s="236"/>
      <c r="DU541" s="236"/>
      <c r="DV541" s="236"/>
      <c r="DW541" s="236"/>
    </row>
    <row r="542" spans="46:127" x14ac:dyDescent="0.3">
      <c r="AT542" s="44" t="str">
        <f t="shared" si="159"/>
        <v>16_18F.LM.W</v>
      </c>
      <c r="AU542" s="18" t="s">
        <v>70</v>
      </c>
      <c r="AV542" s="18" t="s">
        <v>753</v>
      </c>
      <c r="AW542" s="20" t="s">
        <v>113</v>
      </c>
      <c r="AX542" s="227">
        <v>1220115</v>
      </c>
      <c r="AY542" s="228">
        <v>0</v>
      </c>
      <c r="AZ542" s="225" t="e">
        <f t="shared" si="157"/>
        <v>#N/A</v>
      </c>
      <c r="BA542" s="91"/>
      <c r="CK542" s="160" t="str">
        <f t="shared" si="158"/>
        <v>..</v>
      </c>
      <c r="CL542" s="18"/>
      <c r="CM542" s="18"/>
      <c r="CN542" s="18"/>
      <c r="CO542" s="23"/>
      <c r="CP542" s="225"/>
      <c r="CQ542" s="225"/>
      <c r="DJ542" s="231"/>
      <c r="DP542" s="130"/>
      <c r="DQ542" s="7"/>
      <c r="DR542" s="7"/>
      <c r="DS542" s="34"/>
      <c r="DT542" s="236"/>
      <c r="DU542" s="236"/>
      <c r="DV542" s="236"/>
      <c r="DW542" s="236"/>
    </row>
    <row r="543" spans="46:127" x14ac:dyDescent="0.3">
      <c r="AT543" s="44" t="str">
        <f t="shared" si="159"/>
        <v>16_20B.LM.W</v>
      </c>
      <c r="AU543" s="18" t="s">
        <v>70</v>
      </c>
      <c r="AV543" s="18" t="s">
        <v>297</v>
      </c>
      <c r="AW543" s="20" t="s">
        <v>113</v>
      </c>
      <c r="AX543" s="227">
        <v>1220115</v>
      </c>
      <c r="AY543" s="228">
        <v>0</v>
      </c>
      <c r="AZ543" s="225" t="e">
        <f t="shared" si="157"/>
        <v>#N/A</v>
      </c>
      <c r="BA543" s="91"/>
      <c r="CK543" s="160" t="str">
        <f t="shared" si="158"/>
        <v>..</v>
      </c>
      <c r="CL543" s="18"/>
      <c r="CM543" s="18"/>
      <c r="CN543" s="18"/>
      <c r="CO543" s="23"/>
      <c r="CP543" s="225"/>
      <c r="CQ543" s="225"/>
      <c r="DJ543" s="231"/>
      <c r="DP543" s="130"/>
      <c r="DQ543" s="7"/>
      <c r="DR543" s="7"/>
      <c r="DS543" s="34"/>
      <c r="DT543" s="236"/>
      <c r="DU543" s="236"/>
      <c r="DV543" s="236"/>
      <c r="DW543" s="236"/>
    </row>
    <row r="544" spans="46:127" x14ac:dyDescent="0.3">
      <c r="AT544" s="44" t="str">
        <f t="shared" si="159"/>
        <v>16_22B.LM.W</v>
      </c>
      <c r="AU544" s="18" t="s">
        <v>70</v>
      </c>
      <c r="AV544" s="18" t="s">
        <v>373</v>
      </c>
      <c r="AW544" s="20" t="s">
        <v>113</v>
      </c>
      <c r="AX544" s="227">
        <v>1220115</v>
      </c>
      <c r="AY544" s="228">
        <v>0</v>
      </c>
      <c r="AZ544" s="225" t="e">
        <f t="shared" ref="AZ544:AZ607" si="160">AY544*INDEX($DB$90:$DB$92,MATCH($CQ$85,Currency,0))/$DB$90</f>
        <v>#N/A</v>
      </c>
      <c r="BA544" s="91"/>
      <c r="CK544" s="160" t="str">
        <f t="shared" si="158"/>
        <v>..</v>
      </c>
      <c r="CL544" s="18"/>
      <c r="CM544" s="18"/>
      <c r="CN544" s="18"/>
      <c r="CO544" s="23"/>
      <c r="CP544" s="225"/>
      <c r="CQ544" s="225"/>
      <c r="DJ544" s="231"/>
      <c r="DP544" s="130"/>
      <c r="DQ544" s="7"/>
      <c r="DR544" s="7"/>
      <c r="DS544" s="34"/>
      <c r="DT544" s="236"/>
      <c r="DU544" s="236"/>
      <c r="DV544" s="236"/>
      <c r="DW544" s="236"/>
    </row>
    <row r="545" spans="46:127" x14ac:dyDescent="0.3">
      <c r="AT545" s="44" t="str">
        <f t="shared" si="159"/>
        <v>16_24B.LM.W</v>
      </c>
      <c r="AU545" s="18" t="s">
        <v>70</v>
      </c>
      <c r="AV545" s="18" t="s">
        <v>457</v>
      </c>
      <c r="AW545" s="20" t="s">
        <v>113</v>
      </c>
      <c r="AX545" s="227">
        <v>1220115</v>
      </c>
      <c r="AY545" s="228">
        <v>0</v>
      </c>
      <c r="AZ545" s="225" t="e">
        <f t="shared" si="160"/>
        <v>#N/A</v>
      </c>
      <c r="BA545" s="91"/>
      <c r="CK545" s="160" t="str">
        <f t="shared" si="158"/>
        <v>..</v>
      </c>
      <c r="CL545" s="18"/>
      <c r="CM545" s="18"/>
      <c r="CN545" s="18"/>
      <c r="CO545" s="23"/>
      <c r="CP545" s="225"/>
      <c r="CQ545" s="225"/>
      <c r="DJ545" s="231"/>
      <c r="DP545" s="130"/>
      <c r="DQ545" s="7"/>
      <c r="DR545" s="7"/>
      <c r="DS545" s="34"/>
      <c r="DT545" s="236"/>
      <c r="DU545" s="236"/>
      <c r="DV545" s="236"/>
      <c r="DW545" s="236"/>
    </row>
    <row r="546" spans="46:127" x14ac:dyDescent="0.3">
      <c r="AT546" s="44" t="str">
        <f t="shared" si="159"/>
        <v>16_26B.LM.W</v>
      </c>
      <c r="AU546" s="18" t="s">
        <v>70</v>
      </c>
      <c r="AV546" s="18" t="s">
        <v>550</v>
      </c>
      <c r="AW546" s="20" t="s">
        <v>113</v>
      </c>
      <c r="AX546" s="227">
        <v>1220115</v>
      </c>
      <c r="AY546" s="228">
        <v>0</v>
      </c>
      <c r="AZ546" s="225" t="e">
        <f t="shared" si="160"/>
        <v>#N/A</v>
      </c>
      <c r="BA546" s="91"/>
      <c r="CK546" s="160" t="str">
        <f t="shared" si="158"/>
        <v>..</v>
      </c>
      <c r="CL546" s="18"/>
      <c r="CM546" s="18"/>
      <c r="CN546" s="18"/>
      <c r="CO546" s="23"/>
      <c r="CP546" s="225"/>
      <c r="CQ546" s="225"/>
      <c r="DJ546" s="231"/>
      <c r="DP546" s="130"/>
      <c r="DQ546" s="7"/>
      <c r="DR546" s="7"/>
      <c r="DS546" s="34"/>
      <c r="DT546" s="236"/>
      <c r="DU546" s="236"/>
      <c r="DV546" s="236"/>
      <c r="DW546" s="236"/>
    </row>
    <row r="547" spans="46:127" x14ac:dyDescent="0.3">
      <c r="AT547" s="44" t="str">
        <f t="shared" si="159"/>
        <v>18_20B.LM.W</v>
      </c>
      <c r="AU547" s="18" t="s">
        <v>70</v>
      </c>
      <c r="AV547" s="18" t="s">
        <v>317</v>
      </c>
      <c r="AW547" s="20" t="s">
        <v>113</v>
      </c>
      <c r="AX547" s="227">
        <v>1220115</v>
      </c>
      <c r="AY547" s="228">
        <v>0</v>
      </c>
      <c r="AZ547" s="225" t="e">
        <f t="shared" si="160"/>
        <v>#N/A</v>
      </c>
      <c r="BA547" s="91"/>
      <c r="CK547" s="160" t="str">
        <f t="shared" si="158"/>
        <v>..</v>
      </c>
      <c r="CL547" s="18"/>
      <c r="CM547" s="18"/>
      <c r="CN547" s="18"/>
      <c r="CO547" s="23"/>
      <c r="CP547" s="225"/>
      <c r="CQ547" s="225"/>
      <c r="DJ547" s="231"/>
      <c r="DP547" s="130"/>
      <c r="DQ547" s="7"/>
      <c r="DR547" s="7"/>
      <c r="DS547" s="34"/>
      <c r="DT547" s="236"/>
      <c r="DU547" s="236"/>
      <c r="DV547" s="236"/>
      <c r="DW547" s="236"/>
    </row>
    <row r="548" spans="46:127" x14ac:dyDescent="0.3">
      <c r="AT548" s="44" t="str">
        <f t="shared" si="159"/>
        <v>18_22B.LM.W</v>
      </c>
      <c r="AU548" s="18" t="s">
        <v>70</v>
      </c>
      <c r="AV548" s="18" t="s">
        <v>391</v>
      </c>
      <c r="AW548" s="20" t="s">
        <v>113</v>
      </c>
      <c r="AX548" s="227">
        <v>1220115</v>
      </c>
      <c r="AY548" s="228">
        <v>0</v>
      </c>
      <c r="AZ548" s="225" t="e">
        <f t="shared" si="160"/>
        <v>#N/A</v>
      </c>
      <c r="BA548" s="91"/>
      <c r="CK548" s="160" t="str">
        <f t="shared" si="158"/>
        <v>..</v>
      </c>
      <c r="CL548" s="18"/>
      <c r="CM548" s="18"/>
      <c r="CN548" s="18"/>
      <c r="CO548" s="23"/>
      <c r="CP548" s="225"/>
      <c r="CQ548" s="225"/>
      <c r="DJ548" s="231"/>
      <c r="DP548" s="130"/>
      <c r="DQ548" s="7"/>
      <c r="DR548" s="7"/>
      <c r="DS548" s="34"/>
      <c r="DT548" s="236"/>
      <c r="DU548" s="236"/>
      <c r="DV548" s="236"/>
      <c r="DW548" s="236"/>
    </row>
    <row r="549" spans="46:127" x14ac:dyDescent="0.3">
      <c r="AT549" s="44" t="str">
        <f t="shared" si="159"/>
        <v>18_24B.LM.W</v>
      </c>
      <c r="AU549" s="18" t="s">
        <v>70</v>
      </c>
      <c r="AV549" s="18" t="s">
        <v>475</v>
      </c>
      <c r="AW549" s="20" t="s">
        <v>113</v>
      </c>
      <c r="AX549" s="227">
        <v>1220115</v>
      </c>
      <c r="AY549" s="228">
        <v>0</v>
      </c>
      <c r="AZ549" s="225" t="e">
        <f t="shared" si="160"/>
        <v>#N/A</v>
      </c>
      <c r="BA549" s="91"/>
      <c r="CK549" s="160" t="str">
        <f t="shared" si="158"/>
        <v>..</v>
      </c>
      <c r="CL549" s="18"/>
      <c r="CM549" s="18"/>
      <c r="CN549" s="18"/>
      <c r="CO549" s="23"/>
      <c r="CP549" s="225"/>
      <c r="CQ549" s="225"/>
      <c r="DJ549" s="231"/>
      <c r="DP549" s="130"/>
      <c r="DQ549" s="7"/>
      <c r="DR549" s="7"/>
      <c r="DS549" s="34"/>
      <c r="DT549" s="236"/>
      <c r="DU549" s="236"/>
      <c r="DV549" s="236"/>
      <c r="DW549" s="236"/>
    </row>
    <row r="550" spans="46:127" x14ac:dyDescent="0.3">
      <c r="AT550" s="44" t="str">
        <f t="shared" si="159"/>
        <v>20_20B.LM.W</v>
      </c>
      <c r="AU550" s="18" t="s">
        <v>70</v>
      </c>
      <c r="AV550" s="18" t="s">
        <v>337</v>
      </c>
      <c r="AW550" s="20" t="s">
        <v>113</v>
      </c>
      <c r="AX550" s="227">
        <v>1220115</v>
      </c>
      <c r="AY550" s="228">
        <v>0</v>
      </c>
      <c r="AZ550" s="225" t="e">
        <f t="shared" si="160"/>
        <v>#N/A</v>
      </c>
      <c r="BA550" s="91"/>
      <c r="CK550" s="160" t="str">
        <f t="shared" si="158"/>
        <v>..</v>
      </c>
      <c r="CL550" s="18"/>
      <c r="CM550" s="18"/>
      <c r="CN550" s="18"/>
      <c r="CO550" s="23"/>
      <c r="CP550" s="225"/>
      <c r="CQ550" s="225"/>
      <c r="DJ550" s="231"/>
      <c r="DP550" s="130"/>
      <c r="DQ550" s="7"/>
      <c r="DR550" s="7"/>
      <c r="DS550" s="34"/>
      <c r="DT550" s="236"/>
      <c r="DU550" s="236"/>
      <c r="DV550" s="236"/>
      <c r="DW550" s="236"/>
    </row>
    <row r="551" spans="46:127" x14ac:dyDescent="0.3">
      <c r="AT551" s="44" t="str">
        <f t="shared" si="159"/>
        <v>20_22B.LM.W</v>
      </c>
      <c r="AU551" s="18" t="s">
        <v>70</v>
      </c>
      <c r="AV551" s="18" t="s">
        <v>410</v>
      </c>
      <c r="AW551" s="20" t="s">
        <v>113</v>
      </c>
      <c r="AX551" s="227">
        <v>1220115</v>
      </c>
      <c r="AY551" s="228">
        <v>0</v>
      </c>
      <c r="AZ551" s="225" t="e">
        <f t="shared" si="160"/>
        <v>#N/A</v>
      </c>
      <c r="BA551" s="91"/>
      <c r="CK551" s="160" t="str">
        <f t="shared" si="158"/>
        <v>..</v>
      </c>
      <c r="CL551" s="18"/>
      <c r="CM551" s="18"/>
      <c r="CN551" s="18"/>
      <c r="CO551" s="23"/>
      <c r="CP551" s="225"/>
      <c r="CQ551" s="225"/>
      <c r="DJ551" s="231"/>
      <c r="DP551" s="130"/>
      <c r="DQ551" s="7"/>
      <c r="DR551" s="7"/>
      <c r="DS551" s="34"/>
      <c r="DT551" s="236"/>
      <c r="DU551" s="236"/>
      <c r="DV551" s="236"/>
      <c r="DW551" s="236"/>
    </row>
    <row r="552" spans="46:127" x14ac:dyDescent="0.3">
      <c r="AT552" s="44" t="str">
        <f t="shared" si="159"/>
        <v>20_24B.LM.W</v>
      </c>
      <c r="AU552" s="18" t="s">
        <v>70</v>
      </c>
      <c r="AV552" s="18" t="s">
        <v>494</v>
      </c>
      <c r="AW552" s="20" t="s">
        <v>113</v>
      </c>
      <c r="AX552" s="227">
        <v>1220115</v>
      </c>
      <c r="AY552" s="228">
        <v>0</v>
      </c>
      <c r="AZ552" s="225" t="e">
        <f t="shared" si="160"/>
        <v>#N/A</v>
      </c>
      <c r="BA552" s="91"/>
      <c r="CK552" s="160" t="str">
        <f t="shared" si="158"/>
        <v>..</v>
      </c>
      <c r="CL552" s="18"/>
      <c r="CM552" s="18"/>
      <c r="CN552" s="18"/>
      <c r="CO552" s="23"/>
      <c r="CP552" s="225"/>
      <c r="CQ552" s="225"/>
      <c r="DJ552" s="231"/>
      <c r="DP552" s="130"/>
      <c r="DQ552" s="7"/>
      <c r="DR552" s="7"/>
      <c r="DS552" s="34"/>
      <c r="DT552" s="236"/>
      <c r="DU552" s="236"/>
      <c r="DV552" s="236"/>
      <c r="DW552" s="236"/>
    </row>
    <row r="553" spans="46:127" x14ac:dyDescent="0.3">
      <c r="AT553" s="44" t="str">
        <f t="shared" si="159"/>
        <v>4_14S.LM.W</v>
      </c>
      <c r="AU553" s="18" t="s">
        <v>70</v>
      </c>
      <c r="AV553" s="18" t="s">
        <v>1071</v>
      </c>
      <c r="AW553" s="20" t="s">
        <v>113</v>
      </c>
      <c r="AX553" s="227">
        <v>1220115</v>
      </c>
      <c r="AY553" s="228">
        <v>0</v>
      </c>
      <c r="AZ553" s="225" t="e">
        <f t="shared" si="160"/>
        <v>#N/A</v>
      </c>
      <c r="BA553" s="91"/>
      <c r="CK553" s="160" t="str">
        <f t="shared" si="158"/>
        <v>..</v>
      </c>
      <c r="CL553" s="18"/>
      <c r="CM553" s="18"/>
      <c r="CN553" s="18"/>
      <c r="CO553" s="23"/>
      <c r="CP553" s="225"/>
      <c r="CQ553" s="225"/>
      <c r="DJ553" s="231"/>
      <c r="DP553" s="130"/>
      <c r="DQ553" s="7"/>
      <c r="DR553" s="7"/>
      <c r="DS553" s="34"/>
      <c r="DT553" s="236"/>
      <c r="DU553" s="236"/>
      <c r="DV553" s="236"/>
      <c r="DW553" s="236"/>
    </row>
    <row r="554" spans="46:127" x14ac:dyDescent="0.3">
      <c r="AT554" s="44" t="str">
        <f t="shared" si="159"/>
        <v>4_14x8S.LM.W</v>
      </c>
      <c r="AU554" s="18" t="s">
        <v>70</v>
      </c>
      <c r="AV554" s="18" t="s">
        <v>1107</v>
      </c>
      <c r="AW554" s="20" t="s">
        <v>113</v>
      </c>
      <c r="AX554" s="227">
        <v>1220115</v>
      </c>
      <c r="AY554" s="228">
        <v>0</v>
      </c>
      <c r="AZ554" s="225" t="e">
        <f t="shared" si="160"/>
        <v>#N/A</v>
      </c>
      <c r="BA554" s="91"/>
      <c r="CK554" s="160" t="str">
        <f t="shared" si="158"/>
        <v>..</v>
      </c>
      <c r="CL554" s="18"/>
      <c r="CM554" s="18"/>
      <c r="CN554" s="18"/>
      <c r="CO554" s="23"/>
      <c r="CP554" s="225"/>
      <c r="CQ554" s="225"/>
      <c r="DJ554" s="231"/>
      <c r="DP554" s="130"/>
      <c r="DQ554" s="7"/>
      <c r="DR554" s="7"/>
      <c r="DS554" s="34"/>
      <c r="DT554" s="236"/>
      <c r="DU554" s="236"/>
      <c r="DV554" s="236"/>
      <c r="DW554" s="236"/>
    </row>
    <row r="555" spans="46:127" x14ac:dyDescent="0.3">
      <c r="AT555" s="44" t="str">
        <f t="shared" si="159"/>
        <v>5_14S.LM.W</v>
      </c>
      <c r="AU555" s="18" t="s">
        <v>70</v>
      </c>
      <c r="AV555" s="18" t="s">
        <v>1081</v>
      </c>
      <c r="AW555" s="20" t="s">
        <v>113</v>
      </c>
      <c r="AX555" s="227">
        <v>1220115</v>
      </c>
      <c r="AY555" s="228">
        <v>0</v>
      </c>
      <c r="AZ555" s="225" t="e">
        <f t="shared" si="160"/>
        <v>#N/A</v>
      </c>
      <c r="BA555" s="91"/>
      <c r="CK555" s="160" t="str">
        <f t="shared" si="158"/>
        <v>..</v>
      </c>
      <c r="CL555" s="18"/>
      <c r="CM555" s="18"/>
      <c r="CN555" s="18"/>
      <c r="CO555" s="23"/>
      <c r="CP555" s="225"/>
      <c r="CQ555" s="225"/>
      <c r="DJ555" s="231"/>
      <c r="DP555" s="130"/>
      <c r="DQ555" s="7"/>
      <c r="DR555" s="7"/>
      <c r="DS555" s="34"/>
      <c r="DT555" s="236"/>
      <c r="DU555" s="236"/>
      <c r="DV555" s="236"/>
      <c r="DW555" s="236"/>
    </row>
    <row r="556" spans="46:127" x14ac:dyDescent="0.3">
      <c r="AT556" s="44" t="str">
        <f t="shared" si="159"/>
        <v>5_14x8S.LM.W</v>
      </c>
      <c r="AU556" s="18" t="s">
        <v>70</v>
      </c>
      <c r="AV556" s="18" t="s">
        <v>1118</v>
      </c>
      <c r="AW556" s="20" t="s">
        <v>113</v>
      </c>
      <c r="AX556" s="227">
        <v>1220115</v>
      </c>
      <c r="AY556" s="228">
        <v>0</v>
      </c>
      <c r="AZ556" s="225" t="e">
        <f t="shared" si="160"/>
        <v>#N/A</v>
      </c>
      <c r="BA556" s="91"/>
      <c r="CK556" s="160" t="str">
        <f t="shared" si="158"/>
        <v>..</v>
      </c>
      <c r="CL556" s="18"/>
      <c r="CM556" s="18"/>
      <c r="CN556" s="18"/>
      <c r="CO556" s="23"/>
      <c r="CP556" s="225"/>
      <c r="CQ556" s="225"/>
      <c r="DJ556" s="231"/>
      <c r="DP556" s="130"/>
      <c r="DQ556" s="7"/>
      <c r="DR556" s="7"/>
      <c r="DS556" s="34"/>
      <c r="DT556" s="236"/>
      <c r="DU556" s="236"/>
      <c r="DV556" s="236"/>
      <c r="DW556" s="236"/>
    </row>
    <row r="557" spans="46:127" x14ac:dyDescent="0.3">
      <c r="AT557" s="44" t="str">
        <f t="shared" si="159"/>
        <v>5H_14x8S.LM.W</v>
      </c>
      <c r="AU557" s="18" t="s">
        <v>70</v>
      </c>
      <c r="AV557" s="18" t="s">
        <v>1126</v>
      </c>
      <c r="AW557" s="20" t="s">
        <v>113</v>
      </c>
      <c r="AX557" s="227">
        <v>1220115</v>
      </c>
      <c r="AY557" s="228">
        <v>0</v>
      </c>
      <c r="AZ557" s="225" t="e">
        <f t="shared" si="160"/>
        <v>#N/A</v>
      </c>
      <c r="BA557" s="91"/>
      <c r="CK557" s="160" t="str">
        <f t="shared" si="158"/>
        <v>..</v>
      </c>
      <c r="CL557" s="18"/>
      <c r="CM557" s="18"/>
      <c r="CN557" s="18"/>
      <c r="CO557" s="23"/>
      <c r="CP557" s="225"/>
      <c r="CQ557" s="225"/>
      <c r="DJ557" s="231"/>
      <c r="DP557" s="130"/>
      <c r="DQ557" s="7"/>
      <c r="DR557" s="7"/>
      <c r="DS557" s="34"/>
      <c r="DT557" s="236"/>
      <c r="DU557" s="236"/>
      <c r="DV557" s="236"/>
      <c r="DW557" s="236"/>
    </row>
    <row r="558" spans="46:127" x14ac:dyDescent="0.3">
      <c r="AT558" s="44" t="str">
        <f t="shared" si="159"/>
        <v>6_12S.LM.W</v>
      </c>
      <c r="AU558" s="18" t="s">
        <v>70</v>
      </c>
      <c r="AV558" s="18" t="s">
        <v>1047</v>
      </c>
      <c r="AW558" s="20" t="s">
        <v>113</v>
      </c>
      <c r="AX558" s="227">
        <v>1220115</v>
      </c>
      <c r="AY558" s="228">
        <v>0</v>
      </c>
      <c r="AZ558" s="225" t="e">
        <f t="shared" si="160"/>
        <v>#N/A</v>
      </c>
      <c r="BA558" s="91"/>
      <c r="CK558" s="160" t="str">
        <f t="shared" si="158"/>
        <v>..</v>
      </c>
      <c r="CL558" s="18"/>
      <c r="CM558" s="18"/>
      <c r="CN558" s="18"/>
      <c r="CO558" s="23"/>
      <c r="CP558" s="225"/>
      <c r="CQ558" s="225"/>
      <c r="DJ558" s="231"/>
      <c r="DP558" s="130"/>
      <c r="DQ558" s="7"/>
      <c r="DR558" s="7"/>
      <c r="DS558" s="34"/>
      <c r="DT558" s="236"/>
      <c r="DU558" s="236"/>
      <c r="DV558" s="236"/>
      <c r="DW558" s="236"/>
    </row>
    <row r="559" spans="46:127" x14ac:dyDescent="0.3">
      <c r="AT559" s="44" t="str">
        <f t="shared" si="159"/>
        <v>6_13S.LM.W</v>
      </c>
      <c r="AU559" s="18" t="s">
        <v>70</v>
      </c>
      <c r="AV559" s="18" t="s">
        <v>1066</v>
      </c>
      <c r="AW559" s="20" t="s">
        <v>113</v>
      </c>
      <c r="AX559" s="227">
        <v>1220115</v>
      </c>
      <c r="AY559" s="228">
        <v>0</v>
      </c>
      <c r="AZ559" s="225" t="e">
        <f t="shared" si="160"/>
        <v>#N/A</v>
      </c>
      <c r="BA559" s="91"/>
      <c r="CK559" s="160" t="str">
        <f t="shared" si="158"/>
        <v>..</v>
      </c>
      <c r="CL559" s="18"/>
      <c r="CM559" s="18"/>
      <c r="CN559" s="18"/>
      <c r="CO559" s="23"/>
      <c r="CP559" s="225"/>
      <c r="CQ559" s="225"/>
      <c r="DJ559" s="231"/>
      <c r="DP559" s="130"/>
      <c r="DQ559" s="7"/>
      <c r="DR559" s="7"/>
      <c r="DS559" s="34"/>
      <c r="DT559" s="236"/>
      <c r="DU559" s="236"/>
      <c r="DV559" s="236"/>
      <c r="DW559" s="236"/>
    </row>
    <row r="560" spans="46:127" x14ac:dyDescent="0.3">
      <c r="AT560" s="44" t="str">
        <f t="shared" si="159"/>
        <v>6H_14S.LM.W</v>
      </c>
      <c r="AU560" s="18" t="s">
        <v>70</v>
      </c>
      <c r="AV560" s="18" t="s">
        <v>1096</v>
      </c>
      <c r="AW560" s="20" t="s">
        <v>113</v>
      </c>
      <c r="AX560" s="227">
        <v>1220115</v>
      </c>
      <c r="AY560" s="228">
        <v>0</v>
      </c>
      <c r="AZ560" s="225" t="e">
        <f t="shared" si="160"/>
        <v>#N/A</v>
      </c>
      <c r="BA560" s="91"/>
      <c r="CK560" s="160" t="str">
        <f t="shared" si="158"/>
        <v>..</v>
      </c>
      <c r="CL560" s="18"/>
      <c r="CM560" s="18"/>
      <c r="CN560" s="18"/>
      <c r="CO560" s="23"/>
      <c r="CP560" s="225"/>
      <c r="CQ560" s="225"/>
      <c r="DJ560" s="231"/>
      <c r="DP560" s="130"/>
      <c r="DQ560" s="7"/>
      <c r="DR560" s="7"/>
      <c r="DS560" s="34"/>
      <c r="DT560" s="236"/>
      <c r="DU560" s="236"/>
      <c r="DV560" s="236"/>
      <c r="DW560" s="236"/>
    </row>
    <row r="561" spans="46:127" x14ac:dyDescent="0.3">
      <c r="AT561" s="44" t="str">
        <f t="shared" si="159"/>
        <v>6H_14x8S.LM.W</v>
      </c>
      <c r="AU561" s="18" t="s">
        <v>70</v>
      </c>
      <c r="AV561" s="18" t="s">
        <v>1134</v>
      </c>
      <c r="AW561" s="20" t="s">
        <v>113</v>
      </c>
      <c r="AX561" s="227">
        <v>1220115</v>
      </c>
      <c r="AY561" s="228">
        <v>0</v>
      </c>
      <c r="AZ561" s="225" t="e">
        <f t="shared" si="160"/>
        <v>#N/A</v>
      </c>
      <c r="BA561" s="91"/>
      <c r="CK561" s="160" t="str">
        <f t="shared" si="158"/>
        <v>..</v>
      </c>
      <c r="CL561" s="18"/>
      <c r="CM561" s="18"/>
      <c r="CN561" s="18"/>
      <c r="CO561" s="23"/>
      <c r="CP561" s="225"/>
      <c r="CQ561" s="225"/>
      <c r="DJ561" s="231"/>
      <c r="DP561" s="130"/>
      <c r="DQ561" s="7"/>
      <c r="DR561" s="7"/>
      <c r="DS561" s="34"/>
      <c r="DT561" s="236"/>
      <c r="DU561" s="236"/>
      <c r="DV561" s="236"/>
      <c r="DW561" s="236"/>
    </row>
    <row r="562" spans="46:127" x14ac:dyDescent="0.3">
      <c r="AT562" s="44" t="str">
        <f t="shared" si="159"/>
        <v>7_10T.LM.W</v>
      </c>
      <c r="AU562" s="18" t="s">
        <v>70</v>
      </c>
      <c r="AV562" s="18" t="s">
        <v>795</v>
      </c>
      <c r="AW562" s="20" t="s">
        <v>113</v>
      </c>
      <c r="AX562" s="227">
        <v>1220115</v>
      </c>
      <c r="AY562" s="228">
        <v>0</v>
      </c>
      <c r="AZ562" s="225" t="e">
        <f t="shared" si="160"/>
        <v>#N/A</v>
      </c>
      <c r="BA562" s="91"/>
      <c r="CK562" s="160" t="str">
        <f t="shared" si="158"/>
        <v>..</v>
      </c>
      <c r="CL562" s="18"/>
      <c r="CM562" s="18"/>
      <c r="CN562" s="18"/>
      <c r="CO562" s="23"/>
      <c r="CP562" s="225"/>
      <c r="CQ562" s="225"/>
      <c r="DJ562" s="231"/>
      <c r="DP562" s="130"/>
      <c r="DQ562" s="7"/>
      <c r="DR562" s="7"/>
      <c r="DS562" s="34"/>
      <c r="DT562" s="236"/>
      <c r="DU562" s="236"/>
      <c r="DV562" s="236"/>
      <c r="DW562" s="236"/>
    </row>
    <row r="563" spans="46:127" x14ac:dyDescent="0.3">
      <c r="AT563" s="44" t="str">
        <f t="shared" si="159"/>
        <v>7H_10T.LM.W</v>
      </c>
      <c r="AU563" s="18" t="s">
        <v>70</v>
      </c>
      <c r="AV563" s="18" t="s">
        <v>802</v>
      </c>
      <c r="AW563" s="20" t="s">
        <v>113</v>
      </c>
      <c r="AX563" s="227">
        <v>1220115</v>
      </c>
      <c r="AY563" s="228">
        <v>0</v>
      </c>
      <c r="AZ563" s="225" t="e">
        <f t="shared" si="160"/>
        <v>#N/A</v>
      </c>
      <c r="BA563" s="91"/>
      <c r="CK563" s="160" t="str">
        <f t="shared" si="158"/>
        <v>..</v>
      </c>
      <c r="CL563" s="18"/>
      <c r="CM563" s="18"/>
      <c r="CN563" s="18"/>
      <c r="CO563" s="23"/>
      <c r="CP563" s="225"/>
      <c r="CQ563" s="225"/>
      <c r="DJ563" s="231"/>
      <c r="DP563" s="130"/>
      <c r="DQ563" s="7"/>
      <c r="DR563" s="7"/>
      <c r="DS563" s="34"/>
      <c r="DT563" s="236"/>
      <c r="DU563" s="236"/>
      <c r="DV563" s="236"/>
      <c r="DW563" s="236"/>
    </row>
    <row r="564" spans="46:127" x14ac:dyDescent="0.3">
      <c r="AT564" s="44" t="str">
        <f t="shared" si="159"/>
        <v>8_10T.LM.W</v>
      </c>
      <c r="AU564" s="18" t="s">
        <v>70</v>
      </c>
      <c r="AV564" s="18" t="s">
        <v>810</v>
      </c>
      <c r="AW564" s="20" t="s">
        <v>113</v>
      </c>
      <c r="AX564" s="227">
        <v>1220115</v>
      </c>
      <c r="AY564" s="228">
        <v>0</v>
      </c>
      <c r="AZ564" s="225" t="e">
        <f t="shared" si="160"/>
        <v>#N/A</v>
      </c>
      <c r="BA564" s="91"/>
      <c r="CK564" s="160" t="str">
        <f t="shared" si="158"/>
        <v>..</v>
      </c>
      <c r="CL564" s="18"/>
      <c r="CM564" s="18"/>
      <c r="CN564" s="18"/>
      <c r="CO564" s="23"/>
      <c r="CP564" s="225"/>
      <c r="CQ564" s="225"/>
      <c r="DJ564" s="231"/>
      <c r="DP564" s="130"/>
      <c r="DQ564" s="7"/>
      <c r="DR564" s="7"/>
      <c r="DS564" s="34"/>
      <c r="DT564" s="236"/>
      <c r="DU564" s="236"/>
      <c r="DV564" s="236"/>
      <c r="DW564" s="236"/>
    </row>
    <row r="565" spans="46:127" x14ac:dyDescent="0.3">
      <c r="AT565" s="44" t="str">
        <f t="shared" si="159"/>
        <v>8_12T.LM.W</v>
      </c>
      <c r="AU565" s="18" t="s">
        <v>70</v>
      </c>
      <c r="AV565" s="18" t="s">
        <v>826</v>
      </c>
      <c r="AW565" s="20" t="s">
        <v>113</v>
      </c>
      <c r="AX565" s="227">
        <v>1220115</v>
      </c>
      <c r="AY565" s="228">
        <v>0</v>
      </c>
      <c r="AZ565" s="225" t="e">
        <f t="shared" si="160"/>
        <v>#N/A</v>
      </c>
      <c r="BA565" s="91"/>
      <c r="CK565" s="160" t="str">
        <f t="shared" si="158"/>
        <v>..</v>
      </c>
      <c r="CL565" s="18"/>
      <c r="CM565" s="18"/>
      <c r="CN565" s="18"/>
      <c r="CO565" s="23"/>
      <c r="CP565" s="225"/>
      <c r="CQ565" s="225"/>
      <c r="DJ565" s="231"/>
      <c r="DP565" s="130"/>
      <c r="DQ565" s="7"/>
      <c r="DR565" s="7"/>
      <c r="DS565" s="34"/>
      <c r="DT565" s="236"/>
      <c r="DU565" s="236"/>
      <c r="DV565" s="236"/>
      <c r="DW565" s="236"/>
    </row>
    <row r="566" spans="46:127" x14ac:dyDescent="0.3">
      <c r="AT566" s="44" t="str">
        <f t="shared" si="159"/>
        <v>8_14S.LM.W</v>
      </c>
      <c r="AU566" s="18" t="s">
        <v>70</v>
      </c>
      <c r="AV566" s="18" t="s">
        <v>1103</v>
      </c>
      <c r="AW566" s="20" t="s">
        <v>113</v>
      </c>
      <c r="AX566" s="227">
        <v>1220115</v>
      </c>
      <c r="AY566" s="228">
        <v>0</v>
      </c>
      <c r="AZ566" s="225" t="e">
        <f t="shared" si="160"/>
        <v>#N/A</v>
      </c>
      <c r="BA566" s="91"/>
      <c r="CK566" s="160" t="str">
        <f t="shared" si="158"/>
        <v>..</v>
      </c>
      <c r="CL566" s="18"/>
      <c r="CM566" s="18"/>
      <c r="CN566" s="18"/>
      <c r="CO566" s="23"/>
      <c r="CP566" s="225"/>
      <c r="CQ566" s="225"/>
      <c r="DJ566" s="231"/>
      <c r="DP566" s="130"/>
      <c r="DQ566" s="7"/>
      <c r="DR566" s="7"/>
      <c r="DS566" s="34"/>
      <c r="DT566" s="236"/>
      <c r="DU566" s="236"/>
      <c r="DV566" s="236"/>
      <c r="DW566" s="236"/>
    </row>
    <row r="567" spans="46:127" x14ac:dyDescent="0.3">
      <c r="AT567" s="44" t="str">
        <f t="shared" si="159"/>
        <v>9_10T.LM.W</v>
      </c>
      <c r="AU567" s="18" t="s">
        <v>70</v>
      </c>
      <c r="AV567" s="18" t="s">
        <v>818</v>
      </c>
      <c r="AW567" s="20" t="s">
        <v>113</v>
      </c>
      <c r="AX567" s="227">
        <v>1220115</v>
      </c>
      <c r="AY567" s="228">
        <v>0</v>
      </c>
      <c r="AZ567" s="225" t="e">
        <f t="shared" si="160"/>
        <v>#N/A</v>
      </c>
      <c r="BA567" s="91"/>
      <c r="CK567" s="160" t="str">
        <f t="shared" si="158"/>
        <v>..</v>
      </c>
      <c r="CL567" s="18"/>
      <c r="CM567" s="18"/>
      <c r="CN567" s="18"/>
      <c r="CO567" s="23"/>
      <c r="CP567" s="225"/>
      <c r="CQ567" s="225"/>
      <c r="DJ567" s="231"/>
      <c r="DP567" s="130"/>
      <c r="DQ567" s="7"/>
      <c r="DR567" s="7"/>
      <c r="DS567" s="34"/>
      <c r="DT567" s="236"/>
      <c r="DU567" s="236"/>
      <c r="DV567" s="236"/>
      <c r="DW567" s="236"/>
    </row>
    <row r="568" spans="46:127" x14ac:dyDescent="0.3">
      <c r="AT568" s="44" t="str">
        <f t="shared" si="159"/>
        <v>9_12T.LM.W</v>
      </c>
      <c r="AU568" s="18" t="s">
        <v>70</v>
      </c>
      <c r="AV568" s="18" t="s">
        <v>840</v>
      </c>
      <c r="AW568" s="20" t="s">
        <v>113</v>
      </c>
      <c r="AX568" s="227">
        <v>1220115</v>
      </c>
      <c r="AY568" s="228">
        <v>0</v>
      </c>
      <c r="AZ568" s="225" t="e">
        <f t="shared" si="160"/>
        <v>#N/A</v>
      </c>
      <c r="BA568" s="91"/>
      <c r="CK568" s="160" t="str">
        <f t="shared" si="158"/>
        <v>..</v>
      </c>
      <c r="CL568" s="18"/>
      <c r="CM568" s="18"/>
      <c r="CN568" s="18"/>
      <c r="CO568" s="23"/>
      <c r="CP568" s="225"/>
      <c r="CQ568" s="225"/>
      <c r="DJ568" s="231"/>
      <c r="DP568" s="130"/>
      <c r="DQ568" s="7"/>
      <c r="DR568" s="7"/>
      <c r="DS568" s="34"/>
      <c r="DT568" s="236"/>
      <c r="DU568" s="236"/>
      <c r="DV568" s="236"/>
      <c r="DW568" s="236"/>
    </row>
    <row r="569" spans="46:127" x14ac:dyDescent="0.3">
      <c r="AT569" s="44" t="str">
        <f t="shared" si="159"/>
        <v>9_13T.LM.W</v>
      </c>
      <c r="AU569" s="18" t="s">
        <v>70</v>
      </c>
      <c r="AV569" s="18" t="s">
        <v>876</v>
      </c>
      <c r="AW569" s="20" t="s">
        <v>113</v>
      </c>
      <c r="AX569" s="227">
        <v>1220115</v>
      </c>
      <c r="AY569" s="228">
        <v>0</v>
      </c>
      <c r="AZ569" s="225" t="e">
        <f t="shared" si="160"/>
        <v>#N/A</v>
      </c>
      <c r="BA569" s="91"/>
      <c r="CK569" s="160" t="str">
        <f t="shared" si="158"/>
        <v>..</v>
      </c>
      <c r="CL569" s="18"/>
      <c r="CM569" s="18"/>
      <c r="CN569" s="18"/>
      <c r="CO569" s="23"/>
      <c r="CP569" s="225"/>
      <c r="CQ569" s="225"/>
      <c r="DJ569" s="231"/>
      <c r="DP569" s="130"/>
      <c r="DQ569" s="7"/>
      <c r="DR569" s="7"/>
      <c r="DS569" s="34"/>
      <c r="DT569" s="236"/>
      <c r="DU569" s="236"/>
      <c r="DV569" s="236"/>
      <c r="DW569" s="236"/>
    </row>
    <row r="570" spans="46:127" x14ac:dyDescent="0.3">
      <c r="AT570" s="44" t="str">
        <f t="shared" si="159"/>
        <v>9_14T.LM.W</v>
      </c>
      <c r="AU570" s="18" t="s">
        <v>70</v>
      </c>
      <c r="AV570" s="18" t="s">
        <v>917</v>
      </c>
      <c r="AW570" s="20" t="s">
        <v>113</v>
      </c>
      <c r="AX570" s="227">
        <v>1220115</v>
      </c>
      <c r="AY570" s="228">
        <v>0</v>
      </c>
      <c r="AZ570" s="225" t="e">
        <f t="shared" si="160"/>
        <v>#N/A</v>
      </c>
      <c r="BA570" s="91"/>
      <c r="CK570" s="160" t="str">
        <f t="shared" si="158"/>
        <v>..</v>
      </c>
      <c r="CL570" s="18"/>
      <c r="CM570" s="18"/>
      <c r="CN570" s="18"/>
      <c r="CO570" s="23"/>
      <c r="CP570" s="225"/>
      <c r="CQ570" s="225"/>
      <c r="DJ570" s="231"/>
      <c r="DP570" s="130"/>
      <c r="DQ570" s="7"/>
      <c r="DR570" s="7"/>
      <c r="DS570" s="34"/>
      <c r="DT570" s="236"/>
      <c r="DU570" s="236"/>
      <c r="DV570" s="236"/>
      <c r="DW570" s="236"/>
    </row>
    <row r="571" spans="46:127" x14ac:dyDescent="0.3">
      <c r="AT571" s="44" t="str">
        <f t="shared" si="159"/>
        <v>10_12T.LO.S</v>
      </c>
      <c r="AU571" s="18" t="s">
        <v>72</v>
      </c>
      <c r="AV571" s="18" t="s">
        <v>850</v>
      </c>
      <c r="AW571" s="20" t="s">
        <v>386</v>
      </c>
      <c r="AX571" s="227">
        <v>1220115</v>
      </c>
      <c r="AY571" s="228">
        <v>0</v>
      </c>
      <c r="AZ571" s="225" t="e">
        <f t="shared" si="160"/>
        <v>#N/A</v>
      </c>
      <c r="BA571" s="91"/>
      <c r="CK571" s="160" t="str">
        <f t="shared" si="158"/>
        <v>..</v>
      </c>
      <c r="CL571" s="18"/>
      <c r="CM571" s="18"/>
      <c r="CN571" s="18"/>
      <c r="CO571" s="23"/>
      <c r="CP571" s="225"/>
      <c r="CQ571" s="225"/>
      <c r="DJ571" s="231"/>
      <c r="DP571" s="130"/>
      <c r="DQ571" s="7"/>
      <c r="DR571" s="7"/>
      <c r="DS571" s="34"/>
      <c r="DT571" s="236"/>
      <c r="DU571" s="236"/>
      <c r="DV571" s="236"/>
      <c r="DW571" s="236"/>
    </row>
    <row r="572" spans="46:127" x14ac:dyDescent="0.3">
      <c r="AT572" s="44" t="str">
        <f t="shared" si="159"/>
        <v>10_13T.LO.S</v>
      </c>
      <c r="AU572" s="18" t="s">
        <v>72</v>
      </c>
      <c r="AV572" s="18" t="s">
        <v>888</v>
      </c>
      <c r="AW572" s="20" t="s">
        <v>386</v>
      </c>
      <c r="AX572" s="227">
        <v>1220115</v>
      </c>
      <c r="AY572" s="228">
        <v>0</v>
      </c>
      <c r="AZ572" s="225" t="e">
        <f t="shared" si="160"/>
        <v>#N/A</v>
      </c>
      <c r="BA572" s="91"/>
      <c r="CK572" s="160" t="str">
        <f t="shared" si="158"/>
        <v>..</v>
      </c>
      <c r="CL572" s="18"/>
      <c r="CM572" s="18"/>
      <c r="CN572" s="18"/>
      <c r="CO572" s="23"/>
      <c r="CP572" s="225"/>
      <c r="CQ572" s="225"/>
      <c r="DJ572" s="231"/>
      <c r="DP572" s="130"/>
      <c r="DQ572" s="7"/>
      <c r="DR572" s="7"/>
      <c r="DS572" s="34"/>
      <c r="DT572" s="236"/>
      <c r="DU572" s="236"/>
      <c r="DV572" s="236"/>
      <c r="DW572" s="236"/>
    </row>
    <row r="573" spans="46:127" x14ac:dyDescent="0.3">
      <c r="AT573" s="44" t="str">
        <f t="shared" si="159"/>
        <v>10_14S.LO.S</v>
      </c>
      <c r="AU573" s="18" t="s">
        <v>72</v>
      </c>
      <c r="AV573" s="18" t="s">
        <v>1182</v>
      </c>
      <c r="AW573" s="20" t="s">
        <v>386</v>
      </c>
      <c r="AX573" s="227">
        <v>1220115</v>
      </c>
      <c r="AY573" s="228">
        <v>0</v>
      </c>
      <c r="AZ573" s="225" t="e">
        <f t="shared" si="160"/>
        <v>#N/A</v>
      </c>
      <c r="BA573" s="91"/>
      <c r="CK573" s="160" t="str">
        <f t="shared" ref="CK573:CK636" si="161">CONCATENATE(CM573,".",CN573,".",CO573)</f>
        <v>..</v>
      </c>
      <c r="CL573" s="18"/>
      <c r="CM573" s="18"/>
      <c r="CN573" s="18"/>
      <c r="CO573" s="23"/>
      <c r="CP573" s="225"/>
      <c r="CQ573" s="225"/>
      <c r="DJ573" s="231"/>
      <c r="DP573" s="130"/>
      <c r="DQ573" s="7"/>
      <c r="DR573" s="7"/>
      <c r="DS573" s="34"/>
      <c r="DT573" s="236"/>
      <c r="DU573" s="236"/>
      <c r="DV573" s="236"/>
      <c r="DW573" s="236"/>
    </row>
    <row r="574" spans="46:127" x14ac:dyDescent="0.3">
      <c r="AT574" s="44" t="str">
        <f t="shared" si="159"/>
        <v>10_14T.LO.S</v>
      </c>
      <c r="AU574" s="18" t="s">
        <v>72</v>
      </c>
      <c r="AV574" s="18" t="s">
        <v>930</v>
      </c>
      <c r="AW574" s="20" t="s">
        <v>386</v>
      </c>
      <c r="AX574" s="227">
        <v>1220115</v>
      </c>
      <c r="AY574" s="228">
        <v>0</v>
      </c>
      <c r="AZ574" s="225" t="e">
        <f t="shared" si="160"/>
        <v>#N/A</v>
      </c>
      <c r="BA574" s="91"/>
      <c r="CK574" s="160" t="str">
        <f t="shared" si="161"/>
        <v>..</v>
      </c>
      <c r="CL574" s="18"/>
      <c r="CM574" s="18"/>
      <c r="CN574" s="18"/>
      <c r="CO574" s="23"/>
      <c r="CP574" s="225"/>
      <c r="CQ574" s="225"/>
      <c r="DJ574" s="231"/>
      <c r="DP574" s="130"/>
      <c r="DQ574" s="7"/>
      <c r="DR574" s="7"/>
      <c r="DS574" s="34"/>
      <c r="DT574" s="236"/>
      <c r="DU574" s="236"/>
      <c r="DV574" s="236"/>
      <c r="DW574" s="236"/>
    </row>
    <row r="575" spans="46:127" x14ac:dyDescent="0.3">
      <c r="AT575" s="44" t="str">
        <f t="shared" si="159"/>
        <v>11_12T.LO.S</v>
      </c>
      <c r="AU575" s="18" t="s">
        <v>72</v>
      </c>
      <c r="AV575" s="18" t="s">
        <v>863</v>
      </c>
      <c r="AW575" s="20" t="s">
        <v>386</v>
      </c>
      <c r="AX575" s="227">
        <v>1220115</v>
      </c>
      <c r="AY575" s="228">
        <v>0</v>
      </c>
      <c r="AZ575" s="225" t="e">
        <f t="shared" si="160"/>
        <v>#N/A</v>
      </c>
      <c r="BA575" s="91"/>
      <c r="CK575" s="160" t="str">
        <f t="shared" si="161"/>
        <v>..</v>
      </c>
      <c r="CL575" s="18"/>
      <c r="CM575" s="18"/>
      <c r="CN575" s="18"/>
      <c r="CO575" s="23"/>
      <c r="CP575" s="225"/>
      <c r="CQ575" s="225"/>
      <c r="DJ575" s="231"/>
      <c r="DP575" s="130"/>
      <c r="DQ575" s="7"/>
      <c r="DR575" s="7"/>
      <c r="DS575" s="34"/>
      <c r="DT575" s="236"/>
      <c r="DU575" s="236"/>
      <c r="DV575" s="236"/>
      <c r="DW575" s="236"/>
    </row>
    <row r="576" spans="46:127" x14ac:dyDescent="0.3">
      <c r="AT576" s="44" t="str">
        <f t="shared" si="159"/>
        <v>11_13T.LO.S</v>
      </c>
      <c r="AU576" s="18" t="s">
        <v>72</v>
      </c>
      <c r="AV576" s="18" t="s">
        <v>898</v>
      </c>
      <c r="AW576" s="20" t="s">
        <v>386</v>
      </c>
      <c r="AX576" s="227">
        <v>1220115</v>
      </c>
      <c r="AY576" s="228">
        <v>0</v>
      </c>
      <c r="AZ576" s="225" t="e">
        <f t="shared" si="160"/>
        <v>#N/A</v>
      </c>
      <c r="BA576" s="91"/>
      <c r="CK576" s="160" t="str">
        <f t="shared" si="161"/>
        <v>..</v>
      </c>
      <c r="CL576" s="18"/>
      <c r="CM576" s="18"/>
      <c r="CN576" s="18"/>
      <c r="CO576" s="23"/>
      <c r="CP576" s="225"/>
      <c r="CQ576" s="225"/>
      <c r="DJ576" s="231"/>
      <c r="DP576" s="130"/>
      <c r="DQ576" s="7"/>
      <c r="DR576" s="7"/>
      <c r="DS576" s="34"/>
      <c r="DT576" s="236"/>
      <c r="DU576" s="236"/>
      <c r="DV576" s="236"/>
      <c r="DW576" s="236"/>
    </row>
    <row r="577" spans="46:127" x14ac:dyDescent="0.3">
      <c r="AT577" s="44" t="str">
        <f t="shared" si="159"/>
        <v>11_14T.LO.S</v>
      </c>
      <c r="AU577" s="18" t="s">
        <v>72</v>
      </c>
      <c r="AV577" s="18" t="s">
        <v>943</v>
      </c>
      <c r="AW577" s="20" t="s">
        <v>386</v>
      </c>
      <c r="AX577" s="227">
        <v>1220115</v>
      </c>
      <c r="AY577" s="228">
        <v>0</v>
      </c>
      <c r="AZ577" s="225" t="e">
        <f t="shared" si="160"/>
        <v>#N/A</v>
      </c>
      <c r="BA577" s="91"/>
      <c r="CK577" s="160" t="str">
        <f t="shared" si="161"/>
        <v>..</v>
      </c>
      <c r="CL577" s="18"/>
      <c r="CM577" s="18"/>
      <c r="CN577" s="18"/>
      <c r="CO577" s="23"/>
      <c r="CP577" s="225"/>
      <c r="CQ577" s="225"/>
      <c r="DJ577" s="231"/>
      <c r="DP577" s="130"/>
      <c r="DQ577" s="7"/>
      <c r="DR577" s="7"/>
      <c r="DS577" s="34"/>
      <c r="DT577" s="236"/>
      <c r="DU577" s="236"/>
      <c r="DV577" s="236"/>
      <c r="DW577" s="236"/>
    </row>
    <row r="578" spans="46:127" x14ac:dyDescent="0.3">
      <c r="AT578" s="44" t="str">
        <f t="shared" si="159"/>
        <v>12_13T.LO.S</v>
      </c>
      <c r="AU578" s="18" t="s">
        <v>72</v>
      </c>
      <c r="AV578" s="18" t="s">
        <v>907</v>
      </c>
      <c r="AW578" s="20" t="s">
        <v>386</v>
      </c>
      <c r="AX578" s="227">
        <v>1220115</v>
      </c>
      <c r="AY578" s="228">
        <v>0</v>
      </c>
      <c r="AZ578" s="225" t="e">
        <f t="shared" si="160"/>
        <v>#N/A</v>
      </c>
      <c r="BA578" s="91"/>
      <c r="CK578" s="160" t="str">
        <f t="shared" si="161"/>
        <v>..</v>
      </c>
      <c r="CL578" s="18"/>
      <c r="CM578" s="18"/>
      <c r="CN578" s="18"/>
      <c r="CO578" s="23"/>
      <c r="CP578" s="225"/>
      <c r="CQ578" s="225"/>
      <c r="DJ578" s="231"/>
      <c r="DP578" s="130"/>
      <c r="DQ578" s="7"/>
      <c r="DR578" s="7"/>
      <c r="DS578" s="34"/>
      <c r="DT578" s="236"/>
      <c r="DU578" s="236"/>
      <c r="DV578" s="236"/>
      <c r="DW578" s="236"/>
    </row>
    <row r="579" spans="46:127" x14ac:dyDescent="0.3">
      <c r="AT579" s="44" t="str">
        <f t="shared" si="159"/>
        <v>12_14F.LO.S</v>
      </c>
      <c r="AU579" s="18" t="s">
        <v>72</v>
      </c>
      <c r="AV579" s="18" t="s">
        <v>603</v>
      </c>
      <c r="AW579" s="20" t="s">
        <v>386</v>
      </c>
      <c r="AX579" s="227">
        <v>1220115</v>
      </c>
      <c r="AY579" s="228">
        <v>0</v>
      </c>
      <c r="AZ579" s="225" t="e">
        <f t="shared" si="160"/>
        <v>#N/A</v>
      </c>
      <c r="BA579" s="91"/>
      <c r="CK579" s="160" t="str">
        <f t="shared" si="161"/>
        <v>..</v>
      </c>
      <c r="CL579" s="18"/>
      <c r="CM579" s="18"/>
      <c r="CN579" s="18"/>
      <c r="CO579" s="23"/>
      <c r="CP579" s="225"/>
      <c r="CQ579" s="225"/>
      <c r="DJ579" s="231"/>
      <c r="DP579" s="130"/>
      <c r="DQ579" s="7"/>
      <c r="DR579" s="7"/>
      <c r="DS579" s="34"/>
      <c r="DT579" s="236"/>
      <c r="DU579" s="236"/>
      <c r="DV579" s="236"/>
      <c r="DW579" s="236"/>
    </row>
    <row r="580" spans="46:127" x14ac:dyDescent="0.3">
      <c r="AT580" s="44" t="str">
        <f t="shared" si="159"/>
        <v>12_14T.LO.S</v>
      </c>
      <c r="AU580" s="18" t="s">
        <v>72</v>
      </c>
      <c r="AV580" s="18" t="s">
        <v>957</v>
      </c>
      <c r="AW580" s="20" t="s">
        <v>386</v>
      </c>
      <c r="AX580" s="227">
        <v>1220115</v>
      </c>
      <c r="AY580" s="228">
        <v>0</v>
      </c>
      <c r="AZ580" s="225" t="e">
        <f t="shared" si="160"/>
        <v>#N/A</v>
      </c>
      <c r="BA580" s="91"/>
      <c r="CK580" s="160" t="str">
        <f t="shared" si="161"/>
        <v>..</v>
      </c>
      <c r="CL580" s="18"/>
      <c r="CM580" s="18"/>
      <c r="CN580" s="18"/>
      <c r="CO580" s="23"/>
      <c r="CP580" s="225"/>
      <c r="CQ580" s="225"/>
      <c r="DJ580" s="231"/>
      <c r="DP580" s="130"/>
      <c r="DQ580" s="7"/>
      <c r="DR580" s="7"/>
      <c r="DS580" s="34"/>
      <c r="DT580" s="236"/>
      <c r="DU580" s="236"/>
      <c r="DV580" s="236"/>
      <c r="DW580" s="236"/>
    </row>
    <row r="581" spans="46:127" x14ac:dyDescent="0.3">
      <c r="AT581" s="44" t="str">
        <f t="shared" si="159"/>
        <v>12_15T.LO.S</v>
      </c>
      <c r="AU581" s="18" t="s">
        <v>72</v>
      </c>
      <c r="AV581" s="18" t="s">
        <v>988</v>
      </c>
      <c r="AW581" s="20" t="s">
        <v>386</v>
      </c>
      <c r="AX581" s="227">
        <v>1220115</v>
      </c>
      <c r="AY581" s="228">
        <v>0</v>
      </c>
      <c r="AZ581" s="225" t="e">
        <f t="shared" si="160"/>
        <v>#N/A</v>
      </c>
      <c r="BA581" s="91"/>
      <c r="CK581" s="160" t="str">
        <f t="shared" si="161"/>
        <v>..</v>
      </c>
      <c r="CL581" s="18"/>
      <c r="CM581" s="18"/>
      <c r="CN581" s="18"/>
      <c r="CO581" s="23"/>
      <c r="CP581" s="225"/>
      <c r="CQ581" s="225"/>
      <c r="DJ581" s="231"/>
      <c r="DP581" s="130"/>
      <c r="DQ581" s="7"/>
      <c r="DR581" s="7"/>
      <c r="DS581" s="34"/>
      <c r="DT581" s="236"/>
      <c r="DU581" s="236"/>
      <c r="DV581" s="236"/>
      <c r="DW581" s="236"/>
    </row>
    <row r="582" spans="46:127" x14ac:dyDescent="0.3">
      <c r="AT582" s="44" t="str">
        <f t="shared" si="159"/>
        <v>12_18B.LO.S</v>
      </c>
      <c r="AU582" s="18" t="s">
        <v>72</v>
      </c>
      <c r="AV582" s="18" t="s">
        <v>133</v>
      </c>
      <c r="AW582" s="20" t="s">
        <v>386</v>
      </c>
      <c r="AX582" s="227">
        <v>1220115</v>
      </c>
      <c r="AY582" s="228">
        <v>0</v>
      </c>
      <c r="AZ582" s="225" t="e">
        <f t="shared" si="160"/>
        <v>#N/A</v>
      </c>
      <c r="BA582" s="91"/>
      <c r="CK582" s="160" t="str">
        <f t="shared" si="161"/>
        <v>..</v>
      </c>
      <c r="CL582" s="18"/>
      <c r="CM582" s="18"/>
      <c r="CN582" s="18"/>
      <c r="CO582" s="23"/>
      <c r="CP582" s="225"/>
      <c r="CQ582" s="225"/>
      <c r="DJ582" s="231"/>
      <c r="DP582" s="130"/>
      <c r="DQ582" s="7"/>
      <c r="DR582" s="7"/>
      <c r="DS582" s="34"/>
      <c r="DT582" s="236"/>
      <c r="DU582" s="236"/>
      <c r="DV582" s="236"/>
      <c r="DW582" s="236"/>
    </row>
    <row r="583" spans="46:127" x14ac:dyDescent="0.3">
      <c r="AT583" s="44" t="str">
        <f t="shared" si="159"/>
        <v>12_20B.LO.S</v>
      </c>
      <c r="AU583" s="18" t="s">
        <v>72</v>
      </c>
      <c r="AV583" s="18" t="s">
        <v>219</v>
      </c>
      <c r="AW583" s="20" t="s">
        <v>386</v>
      </c>
      <c r="AX583" s="227">
        <v>1220115</v>
      </c>
      <c r="AY583" s="228">
        <v>0</v>
      </c>
      <c r="AZ583" s="225" t="e">
        <f t="shared" si="160"/>
        <v>#N/A</v>
      </c>
      <c r="BA583" s="91"/>
      <c r="CK583" s="160" t="str">
        <f t="shared" si="161"/>
        <v>..</v>
      </c>
      <c r="CL583" s="18"/>
      <c r="CM583" s="18"/>
      <c r="CN583" s="18"/>
      <c r="CO583" s="23"/>
      <c r="CP583" s="225"/>
      <c r="CQ583" s="225"/>
      <c r="DJ583" s="231"/>
      <c r="DP583" s="130"/>
      <c r="DQ583" s="7"/>
      <c r="DR583" s="7"/>
      <c r="DS583" s="34"/>
      <c r="DT583" s="236"/>
      <c r="DU583" s="236"/>
      <c r="DV583" s="236"/>
      <c r="DW583" s="236"/>
    </row>
    <row r="584" spans="46:127" x14ac:dyDescent="0.3">
      <c r="AT584" s="44" t="str">
        <f t="shared" si="159"/>
        <v>12_22B.LO.S</v>
      </c>
      <c r="AU584" s="18" t="s">
        <v>72</v>
      </c>
      <c r="AV584" s="18" t="s">
        <v>336</v>
      </c>
      <c r="AW584" s="20" t="s">
        <v>386</v>
      </c>
      <c r="AX584" s="227">
        <v>1220115</v>
      </c>
      <c r="AY584" s="228">
        <v>0</v>
      </c>
      <c r="AZ584" s="225" t="e">
        <f t="shared" si="160"/>
        <v>#N/A</v>
      </c>
      <c r="BA584" s="91"/>
      <c r="CK584" s="160" t="str">
        <f t="shared" si="161"/>
        <v>..</v>
      </c>
      <c r="CL584" s="18"/>
      <c r="CM584" s="18"/>
      <c r="CN584" s="18"/>
      <c r="CO584" s="23"/>
      <c r="CP584" s="225"/>
      <c r="CQ584" s="225"/>
      <c r="DJ584" s="231"/>
      <c r="DP584" s="130"/>
      <c r="DQ584" s="7"/>
      <c r="DR584" s="7"/>
      <c r="DS584" s="34"/>
      <c r="DT584" s="236"/>
      <c r="DU584" s="236"/>
      <c r="DV584" s="236"/>
      <c r="DW584" s="236"/>
    </row>
    <row r="585" spans="46:127" x14ac:dyDescent="0.3">
      <c r="AT585" s="44" t="str">
        <f t="shared" si="159"/>
        <v>12_24B.LO.S</v>
      </c>
      <c r="AU585" s="18" t="s">
        <v>72</v>
      </c>
      <c r="AV585" s="18" t="s">
        <v>424</v>
      </c>
      <c r="AW585" s="20" t="s">
        <v>386</v>
      </c>
      <c r="AX585" s="227">
        <v>1220115</v>
      </c>
      <c r="AY585" s="228">
        <v>0</v>
      </c>
      <c r="AZ585" s="225" t="e">
        <f t="shared" si="160"/>
        <v>#N/A</v>
      </c>
      <c r="BA585" s="91"/>
      <c r="CK585" s="160" t="str">
        <f t="shared" si="161"/>
        <v>..</v>
      </c>
      <c r="CL585" s="18"/>
      <c r="CM585" s="18"/>
      <c r="CN585" s="18"/>
      <c r="CO585" s="23"/>
      <c r="CP585" s="225"/>
      <c r="CQ585" s="225"/>
      <c r="DJ585" s="231"/>
      <c r="DP585" s="130"/>
      <c r="DQ585" s="7"/>
      <c r="DR585" s="7"/>
      <c r="DS585" s="34"/>
      <c r="DT585" s="236"/>
      <c r="DU585" s="236"/>
      <c r="DV585" s="236"/>
      <c r="DW585" s="236"/>
    </row>
    <row r="586" spans="46:127" x14ac:dyDescent="0.3">
      <c r="AT586" s="44" t="str">
        <f t="shared" si="159"/>
        <v>12_26B.LO.S</v>
      </c>
      <c r="AU586" s="18" t="s">
        <v>72</v>
      </c>
      <c r="AV586" s="18" t="s">
        <v>510</v>
      </c>
      <c r="AW586" s="20" t="s">
        <v>386</v>
      </c>
      <c r="AX586" s="227">
        <v>1220115</v>
      </c>
      <c r="AY586" s="228">
        <v>0</v>
      </c>
      <c r="AZ586" s="225" t="e">
        <f t="shared" si="160"/>
        <v>#N/A</v>
      </c>
      <c r="BA586" s="91"/>
      <c r="CK586" s="160" t="str">
        <f t="shared" si="161"/>
        <v>..</v>
      </c>
      <c r="CL586" s="18"/>
      <c r="CM586" s="18"/>
      <c r="CN586" s="18"/>
      <c r="CO586" s="23"/>
      <c r="CP586" s="225"/>
      <c r="CQ586" s="225"/>
      <c r="DJ586" s="231"/>
      <c r="DP586" s="130"/>
      <c r="DQ586" s="7"/>
      <c r="DR586" s="7"/>
      <c r="DS586" s="34"/>
      <c r="DT586" s="236"/>
      <c r="DU586" s="236"/>
      <c r="DV586" s="236"/>
      <c r="DW586" s="236"/>
    </row>
    <row r="587" spans="46:127" x14ac:dyDescent="0.3">
      <c r="AT587" s="44" t="str">
        <f t="shared" si="159"/>
        <v>13_14F.LO.S</v>
      </c>
      <c r="AU587" s="18" t="s">
        <v>72</v>
      </c>
      <c r="AV587" s="18" t="s">
        <v>623</v>
      </c>
      <c r="AW587" s="20" t="s">
        <v>386</v>
      </c>
      <c r="AX587" s="227">
        <v>1220115</v>
      </c>
      <c r="AY587" s="228">
        <v>0</v>
      </c>
      <c r="AZ587" s="225" t="e">
        <f t="shared" si="160"/>
        <v>#N/A</v>
      </c>
      <c r="BA587" s="91"/>
      <c r="CK587" s="160" t="str">
        <f t="shared" si="161"/>
        <v>..</v>
      </c>
      <c r="CL587" s="18"/>
      <c r="CM587" s="18"/>
      <c r="CN587" s="18"/>
      <c r="CO587" s="23"/>
      <c r="CP587" s="225"/>
      <c r="CQ587" s="225"/>
      <c r="DJ587" s="231"/>
      <c r="DP587" s="130"/>
      <c r="DQ587" s="7"/>
      <c r="DR587" s="7"/>
      <c r="DS587" s="34"/>
      <c r="DT587" s="236"/>
      <c r="DU587" s="236"/>
      <c r="DV587" s="236"/>
      <c r="DW587" s="236"/>
    </row>
    <row r="588" spans="46:127" x14ac:dyDescent="0.3">
      <c r="AT588" s="44" t="str">
        <f t="shared" si="159"/>
        <v>13_14T.LO.S</v>
      </c>
      <c r="AU588" s="18" t="s">
        <v>72</v>
      </c>
      <c r="AV588" s="18" t="s">
        <v>971</v>
      </c>
      <c r="AW588" s="20" t="s">
        <v>386</v>
      </c>
      <c r="AX588" s="227">
        <v>1220115</v>
      </c>
      <c r="AY588" s="228">
        <v>0</v>
      </c>
      <c r="AZ588" s="225" t="e">
        <f t="shared" si="160"/>
        <v>#N/A</v>
      </c>
      <c r="BA588" s="91"/>
      <c r="CK588" s="160" t="str">
        <f t="shared" si="161"/>
        <v>..</v>
      </c>
      <c r="CL588" s="18"/>
      <c r="CM588" s="18"/>
      <c r="CN588" s="18"/>
      <c r="CO588" s="23"/>
      <c r="CP588" s="225"/>
      <c r="CQ588" s="225"/>
      <c r="DJ588" s="231"/>
      <c r="DP588" s="130"/>
      <c r="DQ588" s="7"/>
      <c r="DR588" s="7"/>
      <c r="DS588" s="34"/>
      <c r="DT588" s="236"/>
      <c r="DU588" s="236"/>
      <c r="DV588" s="236"/>
      <c r="DW588" s="236"/>
    </row>
    <row r="589" spans="46:127" x14ac:dyDescent="0.3">
      <c r="AT589" s="44" t="str">
        <f t="shared" si="159"/>
        <v>13_15F.LO.S</v>
      </c>
      <c r="AU589" s="18" t="s">
        <v>72</v>
      </c>
      <c r="AV589" s="18" t="s">
        <v>653</v>
      </c>
      <c r="AW589" s="20" t="s">
        <v>386</v>
      </c>
      <c r="AX589" s="227">
        <v>1220115</v>
      </c>
      <c r="AY589" s="228">
        <v>0</v>
      </c>
      <c r="AZ589" s="225" t="e">
        <f t="shared" si="160"/>
        <v>#N/A</v>
      </c>
      <c r="BA589" s="91"/>
      <c r="CK589" s="160" t="str">
        <f t="shared" si="161"/>
        <v>..</v>
      </c>
      <c r="CL589" s="18"/>
      <c r="CM589" s="18"/>
      <c r="CN589" s="18"/>
      <c r="CO589" s="23"/>
      <c r="CP589" s="225"/>
      <c r="CQ589" s="225"/>
      <c r="DJ589" s="231"/>
      <c r="DP589" s="130"/>
      <c r="DQ589" s="7"/>
      <c r="DR589" s="7"/>
      <c r="DS589" s="34"/>
      <c r="DT589" s="236"/>
      <c r="DU589" s="236"/>
      <c r="DV589" s="236"/>
      <c r="DW589" s="236"/>
    </row>
    <row r="590" spans="46:127" x14ac:dyDescent="0.3">
      <c r="AT590" s="44" t="str">
        <f t="shared" si="159"/>
        <v>13_15T.LO.S</v>
      </c>
      <c r="AU590" s="18" t="s">
        <v>72</v>
      </c>
      <c r="AV590" s="18" t="s">
        <v>997</v>
      </c>
      <c r="AW590" s="20" t="s">
        <v>386</v>
      </c>
      <c r="AX590" s="227">
        <v>1220115</v>
      </c>
      <c r="AY590" s="228">
        <v>0</v>
      </c>
      <c r="AZ590" s="225" t="e">
        <f t="shared" si="160"/>
        <v>#N/A</v>
      </c>
      <c r="BA590" s="91"/>
      <c r="CK590" s="160" t="str">
        <f t="shared" si="161"/>
        <v>..</v>
      </c>
      <c r="CL590" s="18"/>
      <c r="CM590" s="18"/>
      <c r="CN590" s="18"/>
      <c r="CO590" s="23"/>
      <c r="CP590" s="225"/>
      <c r="CQ590" s="225"/>
      <c r="DJ590" s="231"/>
      <c r="DP590" s="130"/>
      <c r="DQ590" s="7"/>
      <c r="DR590" s="7"/>
      <c r="DS590" s="34"/>
      <c r="DT590" s="236"/>
      <c r="DU590" s="236"/>
      <c r="DV590" s="236"/>
      <c r="DW590" s="236"/>
    </row>
    <row r="591" spans="46:127" x14ac:dyDescent="0.3">
      <c r="AT591" s="44" t="str">
        <f t="shared" si="159"/>
        <v>13_16F.LO.S</v>
      </c>
      <c r="AU591" s="18" t="s">
        <v>72</v>
      </c>
      <c r="AV591" s="18" t="s">
        <v>690</v>
      </c>
      <c r="AW591" s="20" t="s">
        <v>386</v>
      </c>
      <c r="AX591" s="227">
        <v>1220115</v>
      </c>
      <c r="AY591" s="228">
        <v>0</v>
      </c>
      <c r="AZ591" s="225" t="e">
        <f t="shared" si="160"/>
        <v>#N/A</v>
      </c>
      <c r="BA591" s="91"/>
      <c r="CK591" s="160" t="str">
        <f t="shared" si="161"/>
        <v>..</v>
      </c>
      <c r="CL591" s="18"/>
      <c r="CM591" s="18"/>
      <c r="CN591" s="18"/>
      <c r="CO591" s="23"/>
      <c r="CP591" s="225"/>
      <c r="CQ591" s="225"/>
      <c r="DJ591" s="231"/>
      <c r="DP591" s="130"/>
      <c r="DQ591" s="7"/>
      <c r="DR591" s="7"/>
      <c r="DS591" s="34"/>
      <c r="DT591" s="236"/>
      <c r="DU591" s="236"/>
      <c r="DV591" s="236"/>
      <c r="DW591" s="236"/>
    </row>
    <row r="592" spans="46:127" x14ac:dyDescent="0.3">
      <c r="AT592" s="44" t="str">
        <f t="shared" si="159"/>
        <v>14_14F.LO.S</v>
      </c>
      <c r="AU592" s="18" t="s">
        <v>72</v>
      </c>
      <c r="AV592" s="18" t="s">
        <v>638</v>
      </c>
      <c r="AW592" s="20" t="s">
        <v>386</v>
      </c>
      <c r="AX592" s="227">
        <v>1220115</v>
      </c>
      <c r="AY592" s="228">
        <v>0</v>
      </c>
      <c r="AZ592" s="225" t="e">
        <f t="shared" si="160"/>
        <v>#N/A</v>
      </c>
      <c r="BA592" s="91"/>
      <c r="CK592" s="160" t="str">
        <f t="shared" si="161"/>
        <v>..</v>
      </c>
      <c r="CL592" s="18"/>
      <c r="CM592" s="18"/>
      <c r="CN592" s="18"/>
      <c r="CO592" s="23"/>
      <c r="CP592" s="225"/>
      <c r="CQ592" s="225"/>
      <c r="DJ592" s="231"/>
      <c r="DP592" s="130"/>
      <c r="DQ592" s="7"/>
      <c r="DR592" s="7"/>
      <c r="DS592" s="34"/>
      <c r="DT592" s="236"/>
      <c r="DU592" s="236"/>
      <c r="DV592" s="236"/>
      <c r="DW592" s="236"/>
    </row>
    <row r="593" spans="46:127" x14ac:dyDescent="0.3">
      <c r="AT593" s="44" t="str">
        <f t="shared" si="159"/>
        <v>14_14T.LO.S</v>
      </c>
      <c r="AU593" s="18" t="s">
        <v>72</v>
      </c>
      <c r="AV593" s="18" t="s">
        <v>979</v>
      </c>
      <c r="AW593" s="20" t="s">
        <v>386</v>
      </c>
      <c r="AX593" s="227">
        <v>1220115</v>
      </c>
      <c r="AY593" s="228">
        <v>0</v>
      </c>
      <c r="AZ593" s="225" t="e">
        <f t="shared" si="160"/>
        <v>#N/A</v>
      </c>
      <c r="BA593" s="91"/>
      <c r="CK593" s="160" t="str">
        <f t="shared" si="161"/>
        <v>..</v>
      </c>
      <c r="CL593" s="18"/>
      <c r="CM593" s="18"/>
      <c r="CN593" s="18"/>
      <c r="CO593" s="23"/>
      <c r="CP593" s="225"/>
      <c r="CQ593" s="225"/>
      <c r="DJ593" s="231"/>
      <c r="DP593" s="130"/>
      <c r="DQ593" s="7"/>
      <c r="DR593" s="7"/>
      <c r="DS593" s="34"/>
      <c r="DT593" s="236"/>
      <c r="DU593" s="236"/>
      <c r="DV593" s="236"/>
      <c r="DW593" s="236"/>
    </row>
    <row r="594" spans="46:127" x14ac:dyDescent="0.3">
      <c r="AT594" s="44" t="str">
        <f t="shared" si="159"/>
        <v>14_15F.LO.S</v>
      </c>
      <c r="AU594" s="18" t="s">
        <v>72</v>
      </c>
      <c r="AV594" s="18" t="s">
        <v>671</v>
      </c>
      <c r="AW594" s="20" t="s">
        <v>386</v>
      </c>
      <c r="AX594" s="227">
        <v>1220115</v>
      </c>
      <c r="AY594" s="228">
        <v>0</v>
      </c>
      <c r="AZ594" s="225" t="e">
        <f t="shared" si="160"/>
        <v>#N/A</v>
      </c>
      <c r="BA594" s="91"/>
      <c r="CK594" s="160" t="str">
        <f t="shared" si="161"/>
        <v>..</v>
      </c>
      <c r="CL594" s="18"/>
      <c r="CM594" s="18"/>
      <c r="CN594" s="18"/>
      <c r="CO594" s="23"/>
      <c r="CP594" s="225"/>
      <c r="CQ594" s="225"/>
      <c r="DJ594" s="231"/>
      <c r="DP594" s="130"/>
      <c r="DQ594" s="7"/>
      <c r="DR594" s="7"/>
      <c r="DS594" s="34"/>
      <c r="DT594" s="236"/>
      <c r="DU594" s="236"/>
      <c r="DV594" s="236"/>
      <c r="DW594" s="236"/>
    </row>
    <row r="595" spans="46:127" x14ac:dyDescent="0.3">
      <c r="AT595" s="44" t="str">
        <f t="shared" ref="AT595:AT658" si="162">CONCATENATE(AV595,".",AU595,".",AW595)</f>
        <v>14_15T.LO.S</v>
      </c>
      <c r="AU595" s="18" t="s">
        <v>72</v>
      </c>
      <c r="AV595" s="18" t="s">
        <v>1004</v>
      </c>
      <c r="AW595" s="20" t="s">
        <v>386</v>
      </c>
      <c r="AX595" s="227">
        <v>1220115</v>
      </c>
      <c r="AY595" s="228">
        <v>0</v>
      </c>
      <c r="AZ595" s="225" t="e">
        <f t="shared" si="160"/>
        <v>#N/A</v>
      </c>
      <c r="BA595" s="91"/>
      <c r="CK595" s="160" t="str">
        <f t="shared" si="161"/>
        <v>..</v>
      </c>
      <c r="CL595" s="18"/>
      <c r="CM595" s="18"/>
      <c r="CN595" s="18"/>
      <c r="CO595" s="23"/>
      <c r="CP595" s="225"/>
      <c r="CQ595" s="225"/>
      <c r="DJ595" s="231"/>
      <c r="DP595" s="130"/>
      <c r="DQ595" s="7"/>
      <c r="DR595" s="7"/>
      <c r="DS595" s="34"/>
      <c r="DT595" s="236"/>
      <c r="DU595" s="236"/>
      <c r="DV595" s="236"/>
      <c r="DW595" s="236"/>
    </row>
    <row r="596" spans="46:127" x14ac:dyDescent="0.3">
      <c r="AT596" s="44" t="str">
        <f t="shared" si="162"/>
        <v>14_16F.LO.S</v>
      </c>
      <c r="AU596" s="18" t="s">
        <v>72</v>
      </c>
      <c r="AV596" s="18" t="s">
        <v>707</v>
      </c>
      <c r="AW596" s="20" t="s">
        <v>386</v>
      </c>
      <c r="AX596" s="227">
        <v>1220115</v>
      </c>
      <c r="AY596" s="228">
        <v>0</v>
      </c>
      <c r="AZ596" s="225" t="e">
        <f t="shared" si="160"/>
        <v>#N/A</v>
      </c>
      <c r="BA596" s="91"/>
      <c r="CK596" s="160" t="str">
        <f t="shared" si="161"/>
        <v>..</v>
      </c>
      <c r="CL596" s="18"/>
      <c r="CM596" s="18"/>
      <c r="CN596" s="18"/>
      <c r="CO596" s="23"/>
      <c r="CP596" s="225"/>
      <c r="CQ596" s="225"/>
      <c r="DJ596" s="231"/>
      <c r="DP596" s="130"/>
      <c r="DQ596" s="7"/>
      <c r="DR596" s="7"/>
      <c r="DS596" s="34"/>
      <c r="DT596" s="236"/>
      <c r="DU596" s="236"/>
      <c r="DV596" s="236"/>
      <c r="DW596" s="236"/>
    </row>
    <row r="597" spans="46:127" x14ac:dyDescent="0.3">
      <c r="AT597" s="44" t="str">
        <f t="shared" si="162"/>
        <v>14_16T.LO.S</v>
      </c>
      <c r="AU597" s="18" t="s">
        <v>72</v>
      </c>
      <c r="AV597" s="18" t="s">
        <v>1020</v>
      </c>
      <c r="AW597" s="20" t="s">
        <v>386</v>
      </c>
      <c r="AX597" s="227">
        <v>1220115</v>
      </c>
      <c r="AY597" s="228">
        <v>0</v>
      </c>
      <c r="AZ597" s="225" t="e">
        <f t="shared" si="160"/>
        <v>#N/A</v>
      </c>
      <c r="BA597" s="91"/>
      <c r="CK597" s="160" t="str">
        <f t="shared" si="161"/>
        <v>..</v>
      </c>
      <c r="CL597" s="18"/>
      <c r="CM597" s="18"/>
      <c r="CN597" s="18"/>
      <c r="CO597" s="23"/>
      <c r="CP597" s="225"/>
      <c r="CQ597" s="225"/>
      <c r="DJ597" s="231"/>
      <c r="DP597" s="130"/>
      <c r="DQ597" s="7"/>
      <c r="DR597" s="7"/>
      <c r="DS597" s="34"/>
      <c r="DT597" s="236"/>
      <c r="DU597" s="236"/>
      <c r="DV597" s="236"/>
      <c r="DW597" s="236"/>
    </row>
    <row r="598" spans="46:127" x14ac:dyDescent="0.3">
      <c r="AT598" s="44" t="str">
        <f t="shared" si="162"/>
        <v>14_18B.LO.S</v>
      </c>
      <c r="AU598" s="18" t="s">
        <v>72</v>
      </c>
      <c r="AV598" s="18" t="s">
        <v>160</v>
      </c>
      <c r="AW598" s="20" t="s">
        <v>386</v>
      </c>
      <c r="AX598" s="227">
        <v>1220115</v>
      </c>
      <c r="AY598" s="228">
        <v>0</v>
      </c>
      <c r="AZ598" s="225" t="e">
        <f t="shared" si="160"/>
        <v>#N/A</v>
      </c>
      <c r="BA598" s="91"/>
      <c r="CK598" s="160" t="str">
        <f t="shared" si="161"/>
        <v>..</v>
      </c>
      <c r="CL598" s="18"/>
      <c r="CM598" s="18"/>
      <c r="CN598" s="18"/>
      <c r="CO598" s="23"/>
      <c r="CP598" s="225"/>
      <c r="CQ598" s="225"/>
      <c r="DJ598" s="231"/>
      <c r="DP598" s="130"/>
      <c r="DQ598" s="7"/>
      <c r="DR598" s="7"/>
      <c r="DS598" s="34"/>
      <c r="DT598" s="236"/>
      <c r="DU598" s="236"/>
      <c r="DV598" s="236"/>
      <c r="DW598" s="236"/>
    </row>
    <row r="599" spans="46:127" x14ac:dyDescent="0.3">
      <c r="AT599" s="44" t="str">
        <f t="shared" si="162"/>
        <v>14_20B.LO.S</v>
      </c>
      <c r="AU599" s="18" t="s">
        <v>72</v>
      </c>
      <c r="AV599" s="18" t="s">
        <v>256</v>
      </c>
      <c r="AW599" s="20" t="s">
        <v>386</v>
      </c>
      <c r="AX599" s="227">
        <v>1220115</v>
      </c>
      <c r="AY599" s="228">
        <v>0</v>
      </c>
      <c r="AZ599" s="225" t="e">
        <f t="shared" si="160"/>
        <v>#N/A</v>
      </c>
      <c r="BA599" s="91"/>
      <c r="CK599" s="160" t="str">
        <f t="shared" si="161"/>
        <v>..</v>
      </c>
      <c r="CL599" s="18"/>
      <c r="CM599" s="18"/>
      <c r="CN599" s="18"/>
      <c r="CO599" s="23"/>
      <c r="CP599" s="225"/>
      <c r="CQ599" s="225"/>
      <c r="DJ599" s="231"/>
      <c r="DP599" s="130"/>
      <c r="DQ599" s="7"/>
      <c r="DR599" s="7"/>
      <c r="DS599" s="34"/>
      <c r="DT599" s="236"/>
      <c r="DU599" s="236"/>
      <c r="DV599" s="236"/>
      <c r="DW599" s="236"/>
    </row>
    <row r="600" spans="46:127" x14ac:dyDescent="0.3">
      <c r="AT600" s="44" t="str">
        <f t="shared" si="162"/>
        <v>14_22B.LO.S</v>
      </c>
      <c r="AU600" s="18" t="s">
        <v>72</v>
      </c>
      <c r="AV600" s="18" t="s">
        <v>353</v>
      </c>
      <c r="AW600" s="20" t="s">
        <v>386</v>
      </c>
      <c r="AX600" s="227">
        <v>1220115</v>
      </c>
      <c r="AY600" s="228">
        <v>0</v>
      </c>
      <c r="AZ600" s="225" t="e">
        <f t="shared" si="160"/>
        <v>#N/A</v>
      </c>
      <c r="BA600" s="91"/>
      <c r="CK600" s="160" t="str">
        <f t="shared" si="161"/>
        <v>..</v>
      </c>
      <c r="CL600" s="18"/>
      <c r="CM600" s="18"/>
      <c r="CN600" s="18"/>
      <c r="CO600" s="23"/>
      <c r="CP600" s="225"/>
      <c r="CQ600" s="225"/>
      <c r="DJ600" s="231"/>
      <c r="DP600" s="130"/>
      <c r="DQ600" s="7"/>
      <c r="DR600" s="7"/>
      <c r="DS600" s="34"/>
      <c r="DT600" s="236"/>
      <c r="DU600" s="236"/>
      <c r="DV600" s="236"/>
      <c r="DW600" s="236"/>
    </row>
    <row r="601" spans="46:127" x14ac:dyDescent="0.3">
      <c r="AT601" s="44" t="str">
        <f t="shared" si="162"/>
        <v>14_24B.LO.S</v>
      </c>
      <c r="AU601" s="18" t="s">
        <v>72</v>
      </c>
      <c r="AV601" s="18" t="s">
        <v>440</v>
      </c>
      <c r="AW601" s="20" t="s">
        <v>386</v>
      </c>
      <c r="AX601" s="227">
        <v>1220115</v>
      </c>
      <c r="AY601" s="228">
        <v>0</v>
      </c>
      <c r="AZ601" s="225" t="e">
        <f t="shared" si="160"/>
        <v>#N/A</v>
      </c>
      <c r="BA601" s="91"/>
      <c r="CK601" s="160" t="str">
        <f t="shared" si="161"/>
        <v>..</v>
      </c>
      <c r="CL601" s="18"/>
      <c r="CM601" s="18"/>
      <c r="CN601" s="18"/>
      <c r="CO601" s="23"/>
      <c r="CP601" s="225"/>
      <c r="CQ601" s="225"/>
      <c r="DJ601" s="231"/>
      <c r="DP601" s="130"/>
      <c r="DQ601" s="7"/>
      <c r="DR601" s="7"/>
      <c r="DS601" s="34"/>
      <c r="DT601" s="236"/>
      <c r="DU601" s="236"/>
      <c r="DV601" s="236"/>
      <c r="DW601" s="236"/>
    </row>
    <row r="602" spans="46:127" x14ac:dyDescent="0.3">
      <c r="AT602" s="44" t="str">
        <f t="shared" si="162"/>
        <v>14_26B.LO.S</v>
      </c>
      <c r="AU602" s="18" t="s">
        <v>72</v>
      </c>
      <c r="AV602" s="18" t="s">
        <v>529</v>
      </c>
      <c r="AW602" s="20" t="s">
        <v>386</v>
      </c>
      <c r="AX602" s="227">
        <v>1220115</v>
      </c>
      <c r="AY602" s="228">
        <v>0</v>
      </c>
      <c r="AZ602" s="225" t="e">
        <f t="shared" si="160"/>
        <v>#N/A</v>
      </c>
      <c r="BA602" s="91"/>
      <c r="CK602" s="160" t="str">
        <f t="shared" si="161"/>
        <v>..</v>
      </c>
      <c r="CL602" s="18"/>
      <c r="CM602" s="18"/>
      <c r="CN602" s="18"/>
      <c r="CO602" s="23"/>
      <c r="CP602" s="225"/>
      <c r="CQ602" s="225"/>
      <c r="DJ602" s="231"/>
      <c r="DP602" s="130"/>
      <c r="DQ602" s="7"/>
      <c r="DR602" s="7"/>
      <c r="DS602" s="34"/>
      <c r="DT602" s="236"/>
      <c r="DU602" s="236"/>
      <c r="DV602" s="236"/>
      <c r="DW602" s="236"/>
    </row>
    <row r="603" spans="46:127" x14ac:dyDescent="0.3">
      <c r="AT603" s="44" t="str">
        <f t="shared" si="162"/>
        <v>15_16F.LO.S</v>
      </c>
      <c r="AU603" s="18" t="s">
        <v>72</v>
      </c>
      <c r="AV603" s="18" t="s">
        <v>725</v>
      </c>
      <c r="AW603" s="20" t="s">
        <v>386</v>
      </c>
      <c r="AX603" s="227">
        <v>1220115</v>
      </c>
      <c r="AY603" s="228">
        <v>0</v>
      </c>
      <c r="AZ603" s="225" t="e">
        <f t="shared" si="160"/>
        <v>#N/A</v>
      </c>
      <c r="BA603" s="91"/>
      <c r="CK603" s="160" t="str">
        <f t="shared" si="161"/>
        <v>..</v>
      </c>
      <c r="CL603" s="18"/>
      <c r="CM603" s="18"/>
      <c r="CN603" s="18"/>
      <c r="CO603" s="23"/>
      <c r="CP603" s="225"/>
      <c r="CQ603" s="225"/>
      <c r="DJ603" s="231"/>
      <c r="DP603" s="130"/>
      <c r="DQ603" s="7"/>
      <c r="DR603" s="7"/>
      <c r="DS603" s="34"/>
      <c r="DT603" s="236"/>
      <c r="DU603" s="236"/>
      <c r="DV603" s="236"/>
      <c r="DW603" s="236"/>
    </row>
    <row r="604" spans="46:127" x14ac:dyDescent="0.3">
      <c r="AT604" s="44" t="str">
        <f t="shared" si="162"/>
        <v>16_16F.LO.S</v>
      </c>
      <c r="AU604" s="18" t="s">
        <v>72</v>
      </c>
      <c r="AV604" s="18" t="s">
        <v>741</v>
      </c>
      <c r="AW604" s="20" t="s">
        <v>386</v>
      </c>
      <c r="AX604" s="227">
        <v>1220115</v>
      </c>
      <c r="AY604" s="228">
        <v>0</v>
      </c>
      <c r="AZ604" s="225" t="e">
        <f t="shared" si="160"/>
        <v>#N/A</v>
      </c>
      <c r="BA604" s="91"/>
      <c r="CK604" s="160" t="str">
        <f t="shared" si="161"/>
        <v>..</v>
      </c>
      <c r="CL604" s="18"/>
      <c r="CM604" s="18"/>
      <c r="CN604" s="18"/>
      <c r="CO604" s="23"/>
      <c r="CP604" s="225"/>
      <c r="CQ604" s="225"/>
      <c r="DJ604" s="231"/>
      <c r="DP604" s="130"/>
      <c r="DQ604" s="7"/>
      <c r="DR604" s="7"/>
      <c r="DS604" s="34"/>
      <c r="DT604" s="236"/>
      <c r="DU604" s="236"/>
      <c r="DV604" s="236"/>
      <c r="DW604" s="236"/>
    </row>
    <row r="605" spans="46:127" x14ac:dyDescent="0.3">
      <c r="AT605" s="44" t="str">
        <f t="shared" si="162"/>
        <v>16_16T.LO.S</v>
      </c>
      <c r="AU605" s="18" t="s">
        <v>72</v>
      </c>
      <c r="AV605" s="18" t="s">
        <v>1036</v>
      </c>
      <c r="AW605" s="20" t="s">
        <v>386</v>
      </c>
      <c r="AX605" s="227">
        <v>1220115</v>
      </c>
      <c r="AY605" s="228">
        <v>0</v>
      </c>
      <c r="AZ605" s="225" t="e">
        <f t="shared" si="160"/>
        <v>#N/A</v>
      </c>
      <c r="BA605" s="91"/>
      <c r="CK605" s="160" t="str">
        <f t="shared" si="161"/>
        <v>..</v>
      </c>
      <c r="CL605" s="18"/>
      <c r="CM605" s="18"/>
      <c r="CN605" s="18"/>
      <c r="CO605" s="23"/>
      <c r="CP605" s="225"/>
      <c r="CQ605" s="225"/>
      <c r="DJ605" s="231"/>
      <c r="DP605" s="130"/>
      <c r="DQ605" s="7"/>
      <c r="DR605" s="7"/>
      <c r="DS605" s="34"/>
      <c r="DT605" s="236"/>
      <c r="DU605" s="236"/>
      <c r="DV605" s="236"/>
      <c r="DW605" s="236"/>
    </row>
    <row r="606" spans="46:127" x14ac:dyDescent="0.3">
      <c r="AT606" s="44" t="str">
        <f t="shared" si="162"/>
        <v>16_18B.LO.S</v>
      </c>
      <c r="AU606" s="18" t="s">
        <v>72</v>
      </c>
      <c r="AV606" s="18" t="s">
        <v>187</v>
      </c>
      <c r="AW606" s="20" t="s">
        <v>386</v>
      </c>
      <c r="AX606" s="227">
        <v>1220115</v>
      </c>
      <c r="AY606" s="228">
        <v>0</v>
      </c>
      <c r="AZ606" s="225" t="e">
        <f t="shared" si="160"/>
        <v>#N/A</v>
      </c>
      <c r="BA606" s="91"/>
      <c r="CK606" s="160" t="str">
        <f t="shared" si="161"/>
        <v>..</v>
      </c>
      <c r="CL606" s="18"/>
      <c r="CM606" s="18"/>
      <c r="CN606" s="18"/>
      <c r="CO606" s="23"/>
      <c r="CP606" s="225"/>
      <c r="CQ606" s="225"/>
      <c r="DJ606" s="231"/>
      <c r="DP606" s="130"/>
      <c r="DQ606" s="7"/>
      <c r="DR606" s="7"/>
      <c r="DS606" s="34"/>
      <c r="DT606" s="236"/>
      <c r="DU606" s="236"/>
      <c r="DV606" s="236"/>
      <c r="DW606" s="236"/>
    </row>
    <row r="607" spans="46:127" x14ac:dyDescent="0.3">
      <c r="AT607" s="44" t="str">
        <f t="shared" si="162"/>
        <v>16_18F.LO.S</v>
      </c>
      <c r="AU607" s="18" t="s">
        <v>72</v>
      </c>
      <c r="AV607" s="18" t="s">
        <v>753</v>
      </c>
      <c r="AW607" s="20" t="s">
        <v>386</v>
      </c>
      <c r="AX607" s="227">
        <v>1220115</v>
      </c>
      <c r="AY607" s="228">
        <v>0</v>
      </c>
      <c r="AZ607" s="225" t="e">
        <f t="shared" si="160"/>
        <v>#N/A</v>
      </c>
      <c r="BA607" s="91"/>
      <c r="CK607" s="160" t="str">
        <f t="shared" si="161"/>
        <v>..</v>
      </c>
      <c r="CL607" s="18"/>
      <c r="CM607" s="18"/>
      <c r="CN607" s="18"/>
      <c r="CO607" s="23"/>
      <c r="CP607" s="225"/>
      <c r="CQ607" s="225"/>
      <c r="DJ607" s="231"/>
      <c r="DP607" s="130"/>
      <c r="DQ607" s="7"/>
      <c r="DR607" s="7"/>
      <c r="DS607" s="34"/>
      <c r="DT607" s="236"/>
      <c r="DU607" s="236"/>
      <c r="DV607" s="236"/>
      <c r="DW607" s="236"/>
    </row>
    <row r="608" spans="46:127" x14ac:dyDescent="0.3">
      <c r="AT608" s="44" t="str">
        <f t="shared" si="162"/>
        <v>16_20B.LO.S</v>
      </c>
      <c r="AU608" s="18" t="s">
        <v>72</v>
      </c>
      <c r="AV608" s="18" t="s">
        <v>297</v>
      </c>
      <c r="AW608" s="20" t="s">
        <v>386</v>
      </c>
      <c r="AX608" s="227">
        <v>1220115</v>
      </c>
      <c r="AY608" s="228">
        <v>0</v>
      </c>
      <c r="AZ608" s="225" t="e">
        <f t="shared" ref="AZ608:AZ671" si="163">AY608*INDEX($DB$90:$DB$92,MATCH($CQ$85,Currency,0))/$DB$90</f>
        <v>#N/A</v>
      </c>
      <c r="BA608" s="91"/>
      <c r="CK608" s="160" t="str">
        <f t="shared" si="161"/>
        <v>..</v>
      </c>
      <c r="CL608" s="18"/>
      <c r="CM608" s="18"/>
      <c r="CN608" s="18"/>
      <c r="CO608" s="23"/>
      <c r="CP608" s="225"/>
      <c r="CQ608" s="225"/>
      <c r="DJ608" s="231"/>
      <c r="DP608" s="130"/>
      <c r="DQ608" s="7"/>
      <c r="DR608" s="7"/>
      <c r="DS608" s="34"/>
      <c r="DT608" s="236"/>
      <c r="DU608" s="236"/>
      <c r="DV608" s="236"/>
      <c r="DW608" s="236"/>
    </row>
    <row r="609" spans="46:127" x14ac:dyDescent="0.3">
      <c r="AT609" s="44" t="str">
        <f t="shared" si="162"/>
        <v>16_22B.LO.S</v>
      </c>
      <c r="AU609" s="18" t="s">
        <v>72</v>
      </c>
      <c r="AV609" s="18" t="s">
        <v>373</v>
      </c>
      <c r="AW609" s="20" t="s">
        <v>386</v>
      </c>
      <c r="AX609" s="227">
        <v>1220115</v>
      </c>
      <c r="AY609" s="228">
        <v>0</v>
      </c>
      <c r="AZ609" s="225" t="e">
        <f t="shared" si="163"/>
        <v>#N/A</v>
      </c>
      <c r="BA609" s="91"/>
      <c r="CK609" s="160" t="str">
        <f t="shared" si="161"/>
        <v>..</v>
      </c>
      <c r="CL609" s="18"/>
      <c r="CM609" s="18"/>
      <c r="CN609" s="18"/>
      <c r="CO609" s="23"/>
      <c r="CP609" s="225"/>
      <c r="CQ609" s="225"/>
      <c r="DJ609" s="231"/>
      <c r="DP609" s="130"/>
      <c r="DQ609" s="7"/>
      <c r="DR609" s="7"/>
      <c r="DS609" s="34"/>
      <c r="DT609" s="236"/>
      <c r="DU609" s="236"/>
      <c r="DV609" s="236"/>
      <c r="DW609" s="236"/>
    </row>
    <row r="610" spans="46:127" x14ac:dyDescent="0.3">
      <c r="AT610" s="44" t="str">
        <f t="shared" si="162"/>
        <v>16_24B.LO.S</v>
      </c>
      <c r="AU610" s="18" t="s">
        <v>72</v>
      </c>
      <c r="AV610" s="18" t="s">
        <v>457</v>
      </c>
      <c r="AW610" s="20" t="s">
        <v>386</v>
      </c>
      <c r="AX610" s="227">
        <v>1220115</v>
      </c>
      <c r="AY610" s="228">
        <v>0</v>
      </c>
      <c r="AZ610" s="225" t="e">
        <f t="shared" si="163"/>
        <v>#N/A</v>
      </c>
      <c r="BA610" s="91"/>
      <c r="CK610" s="160" t="str">
        <f t="shared" si="161"/>
        <v>..</v>
      </c>
      <c r="CL610" s="18"/>
      <c r="CM610" s="18"/>
      <c r="CN610" s="18"/>
      <c r="CO610" s="23"/>
      <c r="CP610" s="225"/>
      <c r="CQ610" s="225"/>
      <c r="DJ610" s="231"/>
      <c r="DP610" s="130"/>
      <c r="DQ610" s="7"/>
      <c r="DR610" s="7"/>
      <c r="DS610" s="34"/>
      <c r="DT610" s="236"/>
      <c r="DU610" s="236"/>
      <c r="DV610" s="236"/>
      <c r="DW610" s="236"/>
    </row>
    <row r="611" spans="46:127" x14ac:dyDescent="0.3">
      <c r="AT611" s="44" t="str">
        <f t="shared" si="162"/>
        <v>16_26B.LO.S</v>
      </c>
      <c r="AU611" s="18" t="s">
        <v>72</v>
      </c>
      <c r="AV611" s="18" t="s">
        <v>550</v>
      </c>
      <c r="AW611" s="20" t="s">
        <v>386</v>
      </c>
      <c r="AX611" s="227">
        <v>1220115</v>
      </c>
      <c r="AY611" s="228">
        <v>0</v>
      </c>
      <c r="AZ611" s="225" t="e">
        <f t="shared" si="163"/>
        <v>#N/A</v>
      </c>
      <c r="BA611" s="91"/>
      <c r="CK611" s="160" t="str">
        <f t="shared" si="161"/>
        <v>..</v>
      </c>
      <c r="CL611" s="18"/>
      <c r="CM611" s="18"/>
      <c r="CN611" s="18"/>
      <c r="CO611" s="23"/>
      <c r="CP611" s="225"/>
      <c r="CQ611" s="225"/>
      <c r="DJ611" s="231"/>
      <c r="DP611" s="130"/>
      <c r="DQ611" s="7"/>
      <c r="DR611" s="7"/>
      <c r="DS611" s="34"/>
      <c r="DT611" s="236"/>
      <c r="DU611" s="236"/>
      <c r="DV611" s="236"/>
      <c r="DW611" s="236"/>
    </row>
    <row r="612" spans="46:127" x14ac:dyDescent="0.3">
      <c r="AT612" s="44" t="str">
        <f t="shared" si="162"/>
        <v>18_20B.LO.S</v>
      </c>
      <c r="AU612" s="18" t="s">
        <v>72</v>
      </c>
      <c r="AV612" s="18" t="s">
        <v>317</v>
      </c>
      <c r="AW612" s="20" t="s">
        <v>386</v>
      </c>
      <c r="AX612" s="227">
        <v>1220115</v>
      </c>
      <c r="AY612" s="228">
        <v>0</v>
      </c>
      <c r="AZ612" s="225" t="e">
        <f t="shared" si="163"/>
        <v>#N/A</v>
      </c>
      <c r="BA612" s="91"/>
      <c r="CK612" s="160" t="str">
        <f t="shared" si="161"/>
        <v>..</v>
      </c>
      <c r="CL612" s="18"/>
      <c r="CM612" s="18"/>
      <c r="CN612" s="18"/>
      <c r="CO612" s="23"/>
      <c r="CP612" s="225"/>
      <c r="CQ612" s="225"/>
      <c r="DJ612" s="231"/>
      <c r="DP612" s="130"/>
      <c r="DQ612" s="7"/>
      <c r="DR612" s="7"/>
      <c r="DS612" s="34"/>
      <c r="DT612" s="236"/>
      <c r="DU612" s="236"/>
      <c r="DV612" s="236"/>
      <c r="DW612" s="236"/>
    </row>
    <row r="613" spans="46:127" x14ac:dyDescent="0.3">
      <c r="AT613" s="44" t="str">
        <f t="shared" si="162"/>
        <v>18_22B.LO.S</v>
      </c>
      <c r="AU613" s="18" t="s">
        <v>72</v>
      </c>
      <c r="AV613" s="18" t="s">
        <v>391</v>
      </c>
      <c r="AW613" s="20" t="s">
        <v>386</v>
      </c>
      <c r="AX613" s="227">
        <v>1220115</v>
      </c>
      <c r="AY613" s="228">
        <v>0</v>
      </c>
      <c r="AZ613" s="225" t="e">
        <f t="shared" si="163"/>
        <v>#N/A</v>
      </c>
      <c r="BA613" s="91"/>
      <c r="CK613" s="160" t="str">
        <f t="shared" si="161"/>
        <v>..</v>
      </c>
      <c r="CL613" s="18"/>
      <c r="CM613" s="18"/>
      <c r="CN613" s="18"/>
      <c r="CO613" s="23"/>
      <c r="CP613" s="225"/>
      <c r="CQ613" s="225"/>
      <c r="DJ613" s="231"/>
      <c r="DP613" s="130"/>
      <c r="DQ613" s="7"/>
      <c r="DR613" s="7"/>
      <c r="DS613" s="34"/>
      <c r="DT613" s="236"/>
      <c r="DU613" s="236"/>
      <c r="DV613" s="236"/>
      <c r="DW613" s="236"/>
    </row>
    <row r="614" spans="46:127" x14ac:dyDescent="0.3">
      <c r="AT614" s="44" t="str">
        <f t="shared" si="162"/>
        <v>18_24B.LO.S</v>
      </c>
      <c r="AU614" s="18" t="s">
        <v>72</v>
      </c>
      <c r="AV614" s="18" t="s">
        <v>475</v>
      </c>
      <c r="AW614" s="20" t="s">
        <v>386</v>
      </c>
      <c r="AX614" s="227">
        <v>1220115</v>
      </c>
      <c r="AY614" s="228">
        <v>0</v>
      </c>
      <c r="AZ614" s="225" t="e">
        <f t="shared" si="163"/>
        <v>#N/A</v>
      </c>
      <c r="BA614" s="91"/>
      <c r="CK614" s="160" t="str">
        <f t="shared" si="161"/>
        <v>..</v>
      </c>
      <c r="CL614" s="18"/>
      <c r="CM614" s="18"/>
      <c r="CN614" s="18"/>
      <c r="CO614" s="23"/>
      <c r="CP614" s="225"/>
      <c r="CQ614" s="225"/>
      <c r="DJ614" s="231"/>
      <c r="DP614" s="130"/>
      <c r="DQ614" s="7"/>
      <c r="DR614" s="7"/>
      <c r="DS614" s="34"/>
      <c r="DT614" s="236"/>
      <c r="DU614" s="236"/>
      <c r="DV614" s="236"/>
      <c r="DW614" s="236"/>
    </row>
    <row r="615" spans="46:127" x14ac:dyDescent="0.3">
      <c r="AT615" s="44" t="str">
        <f t="shared" si="162"/>
        <v>20_22B.LO.S</v>
      </c>
      <c r="AU615" s="18" t="s">
        <v>72</v>
      </c>
      <c r="AV615" s="18" t="s">
        <v>410</v>
      </c>
      <c r="AW615" s="20" t="s">
        <v>386</v>
      </c>
      <c r="AX615" s="227">
        <v>1220115</v>
      </c>
      <c r="AY615" s="228">
        <v>0</v>
      </c>
      <c r="AZ615" s="225" t="e">
        <f t="shared" si="163"/>
        <v>#N/A</v>
      </c>
      <c r="BA615" s="91"/>
      <c r="CK615" s="160" t="str">
        <f t="shared" si="161"/>
        <v>..</v>
      </c>
      <c r="CL615" s="18"/>
      <c r="CM615" s="18"/>
      <c r="CN615" s="18"/>
      <c r="CO615" s="23"/>
      <c r="CP615" s="225"/>
      <c r="CQ615" s="225"/>
      <c r="DJ615" s="231"/>
      <c r="DP615" s="130"/>
      <c r="DQ615" s="7"/>
      <c r="DR615" s="7"/>
      <c r="DS615" s="34"/>
      <c r="DT615" s="236"/>
      <c r="DU615" s="236"/>
      <c r="DV615" s="236"/>
      <c r="DW615" s="236"/>
    </row>
    <row r="616" spans="46:127" x14ac:dyDescent="0.3">
      <c r="AT616" s="44" t="str">
        <f t="shared" si="162"/>
        <v>20_24B.LO.S</v>
      </c>
      <c r="AU616" s="18" t="s">
        <v>72</v>
      </c>
      <c r="AV616" s="18" t="s">
        <v>494</v>
      </c>
      <c r="AW616" s="20" t="s">
        <v>386</v>
      </c>
      <c r="AX616" s="227">
        <v>1220115</v>
      </c>
      <c r="AY616" s="228">
        <v>0</v>
      </c>
      <c r="AZ616" s="225" t="e">
        <f t="shared" si="163"/>
        <v>#N/A</v>
      </c>
      <c r="BA616" s="91"/>
      <c r="CK616" s="160" t="str">
        <f t="shared" si="161"/>
        <v>..</v>
      </c>
      <c r="CL616" s="18"/>
      <c r="CM616" s="18"/>
      <c r="CN616" s="18"/>
      <c r="CO616" s="23"/>
      <c r="CP616" s="225"/>
      <c r="CQ616" s="225"/>
      <c r="DJ616" s="231"/>
      <c r="DP616" s="130"/>
      <c r="DQ616" s="7"/>
      <c r="DR616" s="7"/>
      <c r="DS616" s="34"/>
      <c r="DT616" s="236"/>
      <c r="DU616" s="236"/>
      <c r="DV616" s="236"/>
      <c r="DW616" s="236"/>
    </row>
    <row r="617" spans="46:127" x14ac:dyDescent="0.3">
      <c r="AT617" s="44" t="str">
        <f t="shared" si="162"/>
        <v>3H_13S.LO.S</v>
      </c>
      <c r="AU617" s="18" t="s">
        <v>72</v>
      </c>
      <c r="AV617" s="18" t="s">
        <v>1054</v>
      </c>
      <c r="AW617" s="20" t="s">
        <v>386</v>
      </c>
      <c r="AX617" s="227">
        <v>1220115</v>
      </c>
      <c r="AY617" s="228">
        <v>0</v>
      </c>
      <c r="AZ617" s="225" t="e">
        <f t="shared" si="163"/>
        <v>#N/A</v>
      </c>
      <c r="BA617" s="91"/>
      <c r="CK617" s="160" t="str">
        <f t="shared" si="161"/>
        <v>..</v>
      </c>
      <c r="CL617" s="18"/>
      <c r="CM617" s="18"/>
      <c r="CN617" s="18"/>
      <c r="CO617" s="23"/>
      <c r="CP617" s="225"/>
      <c r="CQ617" s="225"/>
      <c r="DJ617" s="231"/>
      <c r="DP617" s="130"/>
      <c r="DQ617" s="7"/>
      <c r="DR617" s="7"/>
      <c r="DS617" s="34"/>
      <c r="DT617" s="236"/>
      <c r="DU617" s="236"/>
      <c r="DV617" s="236"/>
      <c r="DW617" s="236"/>
    </row>
    <row r="618" spans="46:127" x14ac:dyDescent="0.3">
      <c r="AT618" s="44" t="str">
        <f t="shared" si="162"/>
        <v>4_14S.LO.S</v>
      </c>
      <c r="AU618" s="18" t="s">
        <v>72</v>
      </c>
      <c r="AV618" s="18" t="s">
        <v>1071</v>
      </c>
      <c r="AW618" s="20" t="s">
        <v>386</v>
      </c>
      <c r="AX618" s="227">
        <v>1220115</v>
      </c>
      <c r="AY618" s="228">
        <v>0</v>
      </c>
      <c r="AZ618" s="225" t="e">
        <f t="shared" si="163"/>
        <v>#N/A</v>
      </c>
      <c r="BA618" s="91"/>
      <c r="CK618" s="160" t="str">
        <f t="shared" si="161"/>
        <v>..</v>
      </c>
      <c r="CL618" s="18"/>
      <c r="CM618" s="18"/>
      <c r="CN618" s="18"/>
      <c r="CO618" s="23"/>
      <c r="CP618" s="225"/>
      <c r="CQ618" s="225"/>
      <c r="DJ618" s="231"/>
      <c r="DP618" s="130"/>
      <c r="DQ618" s="7"/>
      <c r="DR618" s="7"/>
      <c r="DS618" s="34"/>
      <c r="DT618" s="236"/>
      <c r="DU618" s="236"/>
      <c r="DV618" s="236"/>
      <c r="DW618" s="236"/>
    </row>
    <row r="619" spans="46:127" x14ac:dyDescent="0.3">
      <c r="AT619" s="44" t="str">
        <f t="shared" si="162"/>
        <v>4_14x8S.LO.S</v>
      </c>
      <c r="AU619" s="18" t="s">
        <v>72</v>
      </c>
      <c r="AV619" s="18" t="s">
        <v>1107</v>
      </c>
      <c r="AW619" s="20" t="s">
        <v>386</v>
      </c>
      <c r="AX619" s="227">
        <v>1220115</v>
      </c>
      <c r="AY619" s="228">
        <v>0</v>
      </c>
      <c r="AZ619" s="225" t="e">
        <f t="shared" si="163"/>
        <v>#N/A</v>
      </c>
      <c r="BA619" s="91"/>
      <c r="CK619" s="160" t="str">
        <f t="shared" si="161"/>
        <v>..</v>
      </c>
      <c r="CL619" s="18"/>
      <c r="CM619" s="18"/>
      <c r="CN619" s="18"/>
      <c r="CO619" s="23"/>
      <c r="CP619" s="225"/>
      <c r="CQ619" s="225"/>
      <c r="DJ619" s="231"/>
      <c r="DP619" s="130"/>
      <c r="DQ619" s="7"/>
      <c r="DR619" s="7"/>
      <c r="DS619" s="34"/>
      <c r="DT619" s="236"/>
      <c r="DU619" s="236"/>
      <c r="DV619" s="236"/>
      <c r="DW619" s="236"/>
    </row>
    <row r="620" spans="46:127" x14ac:dyDescent="0.3">
      <c r="AT620" s="44" t="str">
        <f t="shared" si="162"/>
        <v>5_14S.LO.S</v>
      </c>
      <c r="AU620" s="18" t="s">
        <v>72</v>
      </c>
      <c r="AV620" s="18" t="s">
        <v>1081</v>
      </c>
      <c r="AW620" s="20" t="s">
        <v>386</v>
      </c>
      <c r="AX620" s="227">
        <v>1220115</v>
      </c>
      <c r="AY620" s="228">
        <v>0</v>
      </c>
      <c r="AZ620" s="225" t="e">
        <f t="shared" si="163"/>
        <v>#N/A</v>
      </c>
      <c r="BA620" s="91"/>
      <c r="CK620" s="160" t="str">
        <f t="shared" si="161"/>
        <v>..</v>
      </c>
      <c r="CL620" s="18"/>
      <c r="CM620" s="18"/>
      <c r="CN620" s="18"/>
      <c r="CO620" s="23"/>
      <c r="CP620" s="225"/>
      <c r="CQ620" s="225"/>
      <c r="DJ620" s="231"/>
      <c r="DP620" s="130"/>
      <c r="DQ620" s="7"/>
      <c r="DR620" s="7"/>
      <c r="DS620" s="34"/>
      <c r="DT620" s="236"/>
      <c r="DU620" s="236"/>
      <c r="DV620" s="236"/>
      <c r="DW620" s="236"/>
    </row>
    <row r="621" spans="46:127" x14ac:dyDescent="0.3">
      <c r="AT621" s="44" t="str">
        <f t="shared" si="162"/>
        <v>5_14x8S.LO.S</v>
      </c>
      <c r="AU621" s="18" t="s">
        <v>72</v>
      </c>
      <c r="AV621" s="18" t="s">
        <v>1118</v>
      </c>
      <c r="AW621" s="20" t="s">
        <v>386</v>
      </c>
      <c r="AX621" s="227">
        <v>1220115</v>
      </c>
      <c r="AY621" s="228">
        <v>0</v>
      </c>
      <c r="AZ621" s="225" t="e">
        <f t="shared" si="163"/>
        <v>#N/A</v>
      </c>
      <c r="BA621" s="91"/>
      <c r="CK621" s="160" t="str">
        <f t="shared" si="161"/>
        <v>..</v>
      </c>
      <c r="CL621" s="18"/>
      <c r="CM621" s="18"/>
      <c r="CN621" s="18"/>
      <c r="CO621" s="23"/>
      <c r="CP621" s="225"/>
      <c r="CQ621" s="225"/>
      <c r="DJ621" s="231"/>
      <c r="DP621" s="130"/>
      <c r="DQ621" s="7"/>
      <c r="DR621" s="7"/>
      <c r="DS621" s="34"/>
      <c r="DT621" s="236"/>
      <c r="DU621" s="236"/>
      <c r="DV621" s="236"/>
      <c r="DW621" s="236"/>
    </row>
    <row r="622" spans="46:127" x14ac:dyDescent="0.3">
      <c r="AT622" s="44" t="str">
        <f t="shared" si="162"/>
        <v>5H_14x8S.LO.S</v>
      </c>
      <c r="AU622" s="18" t="s">
        <v>72</v>
      </c>
      <c r="AV622" s="18" t="s">
        <v>1126</v>
      </c>
      <c r="AW622" s="20" t="s">
        <v>386</v>
      </c>
      <c r="AX622" s="227">
        <v>1220115</v>
      </c>
      <c r="AY622" s="228">
        <v>0</v>
      </c>
      <c r="AZ622" s="225" t="e">
        <f t="shared" si="163"/>
        <v>#N/A</v>
      </c>
      <c r="BA622" s="91"/>
      <c r="CK622" s="160" t="str">
        <f t="shared" si="161"/>
        <v>..</v>
      </c>
      <c r="CL622" s="18"/>
      <c r="CM622" s="18"/>
      <c r="CN622" s="18"/>
      <c r="CO622" s="23"/>
      <c r="CP622" s="225"/>
      <c r="CQ622" s="225"/>
      <c r="DJ622" s="231"/>
      <c r="DP622" s="130"/>
      <c r="DQ622" s="7"/>
      <c r="DR622" s="7"/>
      <c r="DS622" s="34"/>
      <c r="DT622" s="236"/>
      <c r="DU622" s="236"/>
      <c r="DV622" s="236"/>
      <c r="DW622" s="236"/>
    </row>
    <row r="623" spans="46:127" x14ac:dyDescent="0.3">
      <c r="AT623" s="44" t="str">
        <f t="shared" si="162"/>
        <v>6_12S.LO.S</v>
      </c>
      <c r="AU623" s="18" t="s">
        <v>72</v>
      </c>
      <c r="AV623" s="18" t="s">
        <v>1047</v>
      </c>
      <c r="AW623" s="20" t="s">
        <v>386</v>
      </c>
      <c r="AX623" s="227">
        <v>1220115</v>
      </c>
      <c r="AY623" s="228">
        <v>0</v>
      </c>
      <c r="AZ623" s="225" t="e">
        <f t="shared" si="163"/>
        <v>#N/A</v>
      </c>
      <c r="BA623" s="91"/>
      <c r="CK623" s="160" t="str">
        <f t="shared" si="161"/>
        <v>..</v>
      </c>
      <c r="CL623" s="18"/>
      <c r="CM623" s="18"/>
      <c r="CN623" s="18"/>
      <c r="CO623" s="23"/>
      <c r="CP623" s="225"/>
      <c r="CQ623" s="225"/>
      <c r="DJ623" s="231"/>
      <c r="DP623" s="130"/>
      <c r="DQ623" s="7"/>
      <c r="DR623" s="7"/>
      <c r="DS623" s="34"/>
      <c r="DT623" s="236"/>
      <c r="DU623" s="236"/>
      <c r="DV623" s="236"/>
      <c r="DW623" s="236"/>
    </row>
    <row r="624" spans="46:127" x14ac:dyDescent="0.3">
      <c r="AT624" s="44" t="str">
        <f t="shared" si="162"/>
        <v>6_13S.LO.S</v>
      </c>
      <c r="AU624" s="18" t="s">
        <v>72</v>
      </c>
      <c r="AV624" s="18" t="s">
        <v>1066</v>
      </c>
      <c r="AW624" s="20" t="s">
        <v>386</v>
      </c>
      <c r="AX624" s="227">
        <v>1220115</v>
      </c>
      <c r="AY624" s="228">
        <v>0</v>
      </c>
      <c r="AZ624" s="225" t="e">
        <f t="shared" si="163"/>
        <v>#N/A</v>
      </c>
      <c r="BA624" s="91"/>
      <c r="CK624" s="160" t="str">
        <f t="shared" si="161"/>
        <v>..</v>
      </c>
      <c r="CL624" s="18"/>
      <c r="CM624" s="18"/>
      <c r="CN624" s="18"/>
      <c r="CO624" s="23"/>
      <c r="CP624" s="225"/>
      <c r="CQ624" s="225"/>
      <c r="DJ624" s="231"/>
      <c r="DP624" s="130"/>
      <c r="DQ624" s="7"/>
      <c r="DR624" s="7"/>
      <c r="DS624" s="34"/>
      <c r="DT624" s="236"/>
      <c r="DU624" s="236"/>
      <c r="DV624" s="236"/>
      <c r="DW624" s="236"/>
    </row>
    <row r="625" spans="46:127" x14ac:dyDescent="0.3">
      <c r="AT625" s="44" t="str">
        <f t="shared" si="162"/>
        <v>6H_14S.LO.S</v>
      </c>
      <c r="AU625" s="18" t="s">
        <v>72</v>
      </c>
      <c r="AV625" s="18" t="s">
        <v>1096</v>
      </c>
      <c r="AW625" s="20" t="s">
        <v>386</v>
      </c>
      <c r="AX625" s="227">
        <v>1220115</v>
      </c>
      <c r="AY625" s="228">
        <v>0</v>
      </c>
      <c r="AZ625" s="225" t="e">
        <f t="shared" si="163"/>
        <v>#N/A</v>
      </c>
      <c r="BA625" s="91"/>
      <c r="CK625" s="160" t="str">
        <f t="shared" si="161"/>
        <v>..</v>
      </c>
      <c r="CL625" s="18"/>
      <c r="CM625" s="18"/>
      <c r="CN625" s="18"/>
      <c r="CO625" s="23"/>
      <c r="CP625" s="225"/>
      <c r="CQ625" s="225"/>
      <c r="DJ625" s="231"/>
      <c r="DP625" s="130"/>
      <c r="DQ625" s="7"/>
      <c r="DR625" s="7"/>
      <c r="DS625" s="34"/>
      <c r="DT625" s="236"/>
      <c r="DU625" s="236"/>
      <c r="DV625" s="236"/>
      <c r="DW625" s="236"/>
    </row>
    <row r="626" spans="46:127" x14ac:dyDescent="0.3">
      <c r="AT626" s="44" t="str">
        <f t="shared" si="162"/>
        <v>6H_14x8S.LO.S</v>
      </c>
      <c r="AU626" s="18" t="s">
        <v>72</v>
      </c>
      <c r="AV626" s="18" t="s">
        <v>1134</v>
      </c>
      <c r="AW626" s="20" t="s">
        <v>386</v>
      </c>
      <c r="AX626" s="227">
        <v>1220115</v>
      </c>
      <c r="AY626" s="228">
        <v>0</v>
      </c>
      <c r="AZ626" s="225" t="e">
        <f t="shared" si="163"/>
        <v>#N/A</v>
      </c>
      <c r="BA626" s="91"/>
      <c r="CK626" s="160" t="str">
        <f t="shared" si="161"/>
        <v>..</v>
      </c>
      <c r="CL626" s="18"/>
      <c r="CM626" s="18"/>
      <c r="CN626" s="18"/>
      <c r="CO626" s="23"/>
      <c r="CP626" s="225"/>
      <c r="CQ626" s="225"/>
      <c r="DJ626" s="231"/>
      <c r="DP626" s="130"/>
      <c r="DQ626" s="7"/>
      <c r="DR626" s="7"/>
      <c r="DS626" s="34"/>
      <c r="DT626" s="236"/>
      <c r="DU626" s="236"/>
      <c r="DV626" s="236"/>
      <c r="DW626" s="236"/>
    </row>
    <row r="627" spans="46:127" x14ac:dyDescent="0.3">
      <c r="AT627" s="44" t="str">
        <f t="shared" si="162"/>
        <v>7_10T.LO.S</v>
      </c>
      <c r="AU627" s="18" t="s">
        <v>72</v>
      </c>
      <c r="AV627" s="18" t="s">
        <v>795</v>
      </c>
      <c r="AW627" s="20" t="s">
        <v>386</v>
      </c>
      <c r="AX627" s="227">
        <v>1220115</v>
      </c>
      <c r="AY627" s="228">
        <v>0</v>
      </c>
      <c r="AZ627" s="225" t="e">
        <f t="shared" si="163"/>
        <v>#N/A</v>
      </c>
      <c r="BA627" s="91"/>
      <c r="CK627" s="160" t="str">
        <f t="shared" si="161"/>
        <v>..</v>
      </c>
      <c r="CL627" s="18"/>
      <c r="CM627" s="18"/>
      <c r="CN627" s="18"/>
      <c r="CO627" s="23"/>
      <c r="CP627" s="225"/>
      <c r="CQ627" s="225"/>
      <c r="DJ627" s="231"/>
      <c r="DP627" s="130"/>
      <c r="DQ627" s="7"/>
      <c r="DR627" s="7"/>
      <c r="DS627" s="34"/>
      <c r="DT627" s="236"/>
      <c r="DU627" s="236"/>
      <c r="DV627" s="236"/>
      <c r="DW627" s="236"/>
    </row>
    <row r="628" spans="46:127" x14ac:dyDescent="0.3">
      <c r="AT628" s="44" t="str">
        <f t="shared" si="162"/>
        <v>7_8T.LO.S</v>
      </c>
      <c r="AU628" s="18" t="s">
        <v>72</v>
      </c>
      <c r="AV628" s="18" t="s">
        <v>778</v>
      </c>
      <c r="AW628" s="20" t="s">
        <v>386</v>
      </c>
      <c r="AX628" s="227">
        <v>1220115</v>
      </c>
      <c r="AY628" s="228">
        <v>0</v>
      </c>
      <c r="AZ628" s="225" t="e">
        <f t="shared" si="163"/>
        <v>#N/A</v>
      </c>
      <c r="BA628" s="91"/>
      <c r="CK628" s="160" t="str">
        <f t="shared" si="161"/>
        <v>..</v>
      </c>
      <c r="CL628" s="18"/>
      <c r="CM628" s="18"/>
      <c r="CN628" s="18"/>
      <c r="CO628" s="23"/>
      <c r="CP628" s="225"/>
      <c r="CQ628" s="225"/>
      <c r="DJ628" s="231"/>
      <c r="DP628" s="130"/>
      <c r="DQ628" s="7"/>
      <c r="DR628" s="7"/>
      <c r="DS628" s="34"/>
      <c r="DT628" s="236"/>
      <c r="DU628" s="236"/>
      <c r="DV628" s="236"/>
      <c r="DW628" s="236"/>
    </row>
    <row r="629" spans="46:127" x14ac:dyDescent="0.3">
      <c r="AT629" s="44" t="str">
        <f t="shared" si="162"/>
        <v>7H_10T.LO.S</v>
      </c>
      <c r="AU629" s="18" t="s">
        <v>72</v>
      </c>
      <c r="AV629" s="18" t="s">
        <v>802</v>
      </c>
      <c r="AW629" s="20" t="s">
        <v>386</v>
      </c>
      <c r="AX629" s="227">
        <v>1220115</v>
      </c>
      <c r="AY629" s="228">
        <v>0</v>
      </c>
      <c r="AZ629" s="225" t="e">
        <f t="shared" si="163"/>
        <v>#N/A</v>
      </c>
      <c r="BA629" s="91"/>
      <c r="CK629" s="160" t="str">
        <f t="shared" si="161"/>
        <v>..</v>
      </c>
      <c r="CL629" s="18"/>
      <c r="CM629" s="18"/>
      <c r="CN629" s="18"/>
      <c r="CO629" s="23"/>
      <c r="CP629" s="225"/>
      <c r="CQ629" s="225"/>
      <c r="DJ629" s="231"/>
      <c r="DP629" s="130"/>
      <c r="DQ629" s="7"/>
      <c r="DR629" s="7"/>
      <c r="DS629" s="34"/>
      <c r="DT629" s="236"/>
      <c r="DU629" s="236"/>
      <c r="DV629" s="236"/>
      <c r="DW629" s="236"/>
    </row>
    <row r="630" spans="46:127" x14ac:dyDescent="0.3">
      <c r="AT630" s="44" t="str">
        <f t="shared" si="162"/>
        <v>8_10T.LO.S</v>
      </c>
      <c r="AU630" s="18" t="s">
        <v>72</v>
      </c>
      <c r="AV630" s="18" t="s">
        <v>810</v>
      </c>
      <c r="AW630" s="20" t="s">
        <v>386</v>
      </c>
      <c r="AX630" s="227">
        <v>1220115</v>
      </c>
      <c r="AY630" s="228">
        <v>0</v>
      </c>
      <c r="AZ630" s="225" t="e">
        <f t="shared" si="163"/>
        <v>#N/A</v>
      </c>
      <c r="BA630" s="91"/>
      <c r="CK630" s="160" t="str">
        <f t="shared" si="161"/>
        <v>..</v>
      </c>
      <c r="CL630" s="18"/>
      <c r="CM630" s="18"/>
      <c r="CN630" s="18"/>
      <c r="CO630" s="23"/>
      <c r="CP630" s="225"/>
      <c r="CQ630" s="225"/>
      <c r="DJ630" s="231"/>
      <c r="DP630" s="130"/>
      <c r="DQ630" s="7"/>
      <c r="DR630" s="7"/>
      <c r="DS630" s="34"/>
      <c r="DT630" s="236"/>
      <c r="DU630" s="236"/>
      <c r="DV630" s="236"/>
      <c r="DW630" s="236"/>
    </row>
    <row r="631" spans="46:127" x14ac:dyDescent="0.3">
      <c r="AT631" s="44" t="str">
        <f t="shared" si="162"/>
        <v>8_12T.LO.S</v>
      </c>
      <c r="AU631" s="18" t="s">
        <v>72</v>
      </c>
      <c r="AV631" s="18" t="s">
        <v>826</v>
      </c>
      <c r="AW631" s="20" t="s">
        <v>386</v>
      </c>
      <c r="AX631" s="227">
        <v>1220115</v>
      </c>
      <c r="AY631" s="228">
        <v>0</v>
      </c>
      <c r="AZ631" s="225" t="e">
        <f t="shared" si="163"/>
        <v>#N/A</v>
      </c>
      <c r="BA631" s="91"/>
      <c r="CK631" s="160" t="str">
        <f t="shared" si="161"/>
        <v>..</v>
      </c>
      <c r="CL631" s="18"/>
      <c r="CM631" s="18"/>
      <c r="CN631" s="18"/>
      <c r="CO631" s="23"/>
      <c r="CP631" s="225"/>
      <c r="CQ631" s="225"/>
      <c r="DJ631" s="231"/>
      <c r="DP631" s="130"/>
      <c r="DQ631" s="7"/>
      <c r="DR631" s="7"/>
      <c r="DS631" s="34"/>
      <c r="DT631" s="236"/>
      <c r="DU631" s="236"/>
      <c r="DV631" s="236"/>
      <c r="DW631" s="236"/>
    </row>
    <row r="632" spans="46:127" x14ac:dyDescent="0.3">
      <c r="AT632" s="44" t="str">
        <f t="shared" si="162"/>
        <v>8_14S.LO.S</v>
      </c>
      <c r="AU632" s="18" t="s">
        <v>72</v>
      </c>
      <c r="AV632" s="18" t="s">
        <v>1103</v>
      </c>
      <c r="AW632" s="20" t="s">
        <v>386</v>
      </c>
      <c r="AX632" s="227">
        <v>1220115</v>
      </c>
      <c r="AY632" s="228">
        <v>0</v>
      </c>
      <c r="AZ632" s="225" t="e">
        <f t="shared" si="163"/>
        <v>#N/A</v>
      </c>
      <c r="BA632" s="91"/>
      <c r="CK632" s="160" t="str">
        <f t="shared" si="161"/>
        <v>..</v>
      </c>
      <c r="CL632" s="18"/>
      <c r="CM632" s="18"/>
      <c r="CN632" s="18"/>
      <c r="CO632" s="23"/>
      <c r="CP632" s="225"/>
      <c r="CQ632" s="225"/>
      <c r="DJ632" s="231"/>
      <c r="DP632" s="130"/>
      <c r="DQ632" s="7"/>
      <c r="DR632" s="7"/>
      <c r="DS632" s="34"/>
      <c r="DT632" s="236"/>
      <c r="DU632" s="236"/>
      <c r="DV632" s="236"/>
      <c r="DW632" s="236"/>
    </row>
    <row r="633" spans="46:127" x14ac:dyDescent="0.3">
      <c r="AT633" s="44" t="str">
        <f t="shared" si="162"/>
        <v>8_8T.LO.S</v>
      </c>
      <c r="AU633" s="18" t="s">
        <v>72</v>
      </c>
      <c r="AV633" s="18" t="s">
        <v>785</v>
      </c>
      <c r="AW633" s="20" t="s">
        <v>386</v>
      </c>
      <c r="AX633" s="227">
        <v>1220115</v>
      </c>
      <c r="AY633" s="228">
        <v>0</v>
      </c>
      <c r="AZ633" s="225" t="e">
        <f t="shared" si="163"/>
        <v>#N/A</v>
      </c>
      <c r="BA633" s="91"/>
      <c r="CK633" s="160" t="str">
        <f t="shared" si="161"/>
        <v>..</v>
      </c>
      <c r="CL633" s="18"/>
      <c r="CM633" s="18"/>
      <c r="CN633" s="18"/>
      <c r="CO633" s="23"/>
      <c r="CP633" s="225"/>
      <c r="CQ633" s="225"/>
      <c r="DJ633" s="231"/>
      <c r="DP633" s="130"/>
      <c r="DQ633" s="7"/>
      <c r="DR633" s="7"/>
      <c r="DS633" s="34"/>
      <c r="DT633" s="236"/>
      <c r="DU633" s="236"/>
      <c r="DV633" s="236"/>
      <c r="DW633" s="236"/>
    </row>
    <row r="634" spans="46:127" x14ac:dyDescent="0.3">
      <c r="AT634" s="44" t="str">
        <f t="shared" si="162"/>
        <v>9_10T.LO.S</v>
      </c>
      <c r="AU634" s="18" t="s">
        <v>72</v>
      </c>
      <c r="AV634" s="18" t="s">
        <v>818</v>
      </c>
      <c r="AW634" s="20" t="s">
        <v>386</v>
      </c>
      <c r="AX634" s="227">
        <v>1220115</v>
      </c>
      <c r="AY634" s="228">
        <v>0</v>
      </c>
      <c r="AZ634" s="225" t="e">
        <f t="shared" si="163"/>
        <v>#N/A</v>
      </c>
      <c r="BA634" s="91"/>
      <c r="CK634" s="160" t="str">
        <f t="shared" si="161"/>
        <v>..</v>
      </c>
      <c r="CL634" s="18"/>
      <c r="CM634" s="18"/>
      <c r="CN634" s="18"/>
      <c r="CO634" s="23"/>
      <c r="CP634" s="225"/>
      <c r="CQ634" s="225"/>
      <c r="DJ634" s="231"/>
      <c r="DP634" s="130"/>
      <c r="DQ634" s="7"/>
      <c r="DR634" s="7"/>
      <c r="DS634" s="34"/>
      <c r="DT634" s="236"/>
      <c r="DU634" s="236"/>
      <c r="DV634" s="236"/>
      <c r="DW634" s="236"/>
    </row>
    <row r="635" spans="46:127" x14ac:dyDescent="0.3">
      <c r="AT635" s="44" t="str">
        <f t="shared" si="162"/>
        <v>9_12T.LO.S</v>
      </c>
      <c r="AU635" s="18" t="s">
        <v>72</v>
      </c>
      <c r="AV635" s="18" t="s">
        <v>840</v>
      </c>
      <c r="AW635" s="20" t="s">
        <v>386</v>
      </c>
      <c r="AX635" s="227">
        <v>1220115</v>
      </c>
      <c r="AY635" s="228">
        <v>0</v>
      </c>
      <c r="AZ635" s="225" t="e">
        <f t="shared" si="163"/>
        <v>#N/A</v>
      </c>
      <c r="BA635" s="91"/>
      <c r="CK635" s="160" t="str">
        <f t="shared" si="161"/>
        <v>..</v>
      </c>
      <c r="CL635" s="18"/>
      <c r="CM635" s="18"/>
      <c r="CN635" s="18"/>
      <c r="CO635" s="23"/>
      <c r="CP635" s="225"/>
      <c r="CQ635" s="225"/>
      <c r="DJ635" s="231"/>
      <c r="DP635" s="130"/>
      <c r="DQ635" s="7"/>
      <c r="DR635" s="7"/>
      <c r="DS635" s="34"/>
      <c r="DT635" s="236"/>
      <c r="DU635" s="236"/>
      <c r="DV635" s="236"/>
      <c r="DW635" s="236"/>
    </row>
    <row r="636" spans="46:127" x14ac:dyDescent="0.3">
      <c r="AT636" s="44" t="str">
        <f t="shared" si="162"/>
        <v>9_13T.LO.S</v>
      </c>
      <c r="AU636" s="18" t="s">
        <v>72</v>
      </c>
      <c r="AV636" s="18" t="s">
        <v>876</v>
      </c>
      <c r="AW636" s="20" t="s">
        <v>386</v>
      </c>
      <c r="AX636" s="227">
        <v>1220115</v>
      </c>
      <c r="AY636" s="228">
        <v>0</v>
      </c>
      <c r="AZ636" s="225" t="e">
        <f t="shared" si="163"/>
        <v>#N/A</v>
      </c>
      <c r="BA636" s="91"/>
      <c r="CK636" s="160" t="str">
        <f t="shared" si="161"/>
        <v>..</v>
      </c>
      <c r="CL636" s="18"/>
      <c r="CM636" s="18"/>
      <c r="CN636" s="18"/>
      <c r="CO636" s="23"/>
      <c r="CP636" s="225"/>
      <c r="CQ636" s="225"/>
      <c r="DJ636" s="231"/>
      <c r="DP636" s="130"/>
      <c r="DQ636" s="7"/>
      <c r="DR636" s="7"/>
      <c r="DS636" s="34"/>
      <c r="DT636" s="236"/>
      <c r="DU636" s="236"/>
      <c r="DV636" s="236"/>
      <c r="DW636" s="236"/>
    </row>
    <row r="637" spans="46:127" x14ac:dyDescent="0.3">
      <c r="AT637" s="44" t="str">
        <f t="shared" si="162"/>
        <v>9_14T.LO.S</v>
      </c>
      <c r="AU637" s="18" t="s">
        <v>72</v>
      </c>
      <c r="AV637" s="18" t="s">
        <v>917</v>
      </c>
      <c r="AW637" s="20" t="s">
        <v>386</v>
      </c>
      <c r="AX637" s="227">
        <v>1220115</v>
      </c>
      <c r="AY637" s="228">
        <v>0</v>
      </c>
      <c r="AZ637" s="225" t="e">
        <f t="shared" si="163"/>
        <v>#N/A</v>
      </c>
      <c r="BA637" s="91"/>
      <c r="CK637" s="160" t="str">
        <f t="shared" ref="CK637:CK700" si="164">CONCATENATE(CM637,".",CN637,".",CO637)</f>
        <v>..</v>
      </c>
      <c r="CL637" s="18"/>
      <c r="CM637" s="18"/>
      <c r="CN637" s="18"/>
      <c r="CO637" s="23"/>
      <c r="CP637" s="225"/>
      <c r="CQ637" s="225"/>
      <c r="DJ637" s="231"/>
      <c r="DP637" s="130"/>
      <c r="DQ637" s="7"/>
      <c r="DR637" s="7"/>
      <c r="DS637" s="34"/>
      <c r="DT637" s="236"/>
      <c r="DU637" s="236"/>
      <c r="DV637" s="236"/>
      <c r="DW637" s="236"/>
    </row>
    <row r="638" spans="46:127" x14ac:dyDescent="0.3">
      <c r="AT638" s="44" t="str">
        <f t="shared" si="162"/>
        <v>10_12T.LO.W</v>
      </c>
      <c r="AU638" s="18" t="s">
        <v>72</v>
      </c>
      <c r="AV638" s="18" t="s">
        <v>850</v>
      </c>
      <c r="AW638" s="20" t="s">
        <v>113</v>
      </c>
      <c r="AX638" s="227">
        <v>1220115</v>
      </c>
      <c r="AY638" s="228">
        <v>0</v>
      </c>
      <c r="AZ638" s="225" t="e">
        <f t="shared" si="163"/>
        <v>#N/A</v>
      </c>
      <c r="BA638" s="91"/>
      <c r="CK638" s="160" t="str">
        <f t="shared" si="164"/>
        <v>..</v>
      </c>
      <c r="CL638" s="18"/>
      <c r="CM638" s="18"/>
      <c r="CN638" s="18"/>
      <c r="CO638" s="23"/>
      <c r="CP638" s="225"/>
      <c r="CQ638" s="225"/>
      <c r="DJ638" s="231"/>
      <c r="DP638" s="130"/>
      <c r="DQ638" s="7"/>
      <c r="DR638" s="7"/>
      <c r="DS638" s="34"/>
      <c r="DT638" s="236"/>
      <c r="DU638" s="236"/>
      <c r="DV638" s="236"/>
      <c r="DW638" s="236"/>
    </row>
    <row r="639" spans="46:127" x14ac:dyDescent="0.3">
      <c r="AT639" s="44" t="str">
        <f t="shared" si="162"/>
        <v>10_13T.LO.W</v>
      </c>
      <c r="AU639" s="18" t="s">
        <v>72</v>
      </c>
      <c r="AV639" s="18" t="s">
        <v>888</v>
      </c>
      <c r="AW639" s="20" t="s">
        <v>113</v>
      </c>
      <c r="AX639" s="227">
        <v>1220115</v>
      </c>
      <c r="AY639" s="228">
        <v>0</v>
      </c>
      <c r="AZ639" s="225" t="e">
        <f t="shared" si="163"/>
        <v>#N/A</v>
      </c>
      <c r="BA639" s="91"/>
      <c r="CK639" s="160" t="str">
        <f t="shared" si="164"/>
        <v>..</v>
      </c>
      <c r="CL639" s="18"/>
      <c r="CM639" s="18"/>
      <c r="CN639" s="18"/>
      <c r="CO639" s="23"/>
      <c r="CP639" s="225"/>
      <c r="CQ639" s="225"/>
      <c r="DJ639" s="231"/>
      <c r="DP639" s="130"/>
      <c r="DQ639" s="7"/>
      <c r="DR639" s="7"/>
      <c r="DS639" s="34"/>
      <c r="DT639" s="236"/>
      <c r="DU639" s="236"/>
      <c r="DV639" s="236"/>
      <c r="DW639" s="236"/>
    </row>
    <row r="640" spans="46:127" x14ac:dyDescent="0.3">
      <c r="AT640" s="44" t="str">
        <f t="shared" si="162"/>
        <v>10_14S.LO.W</v>
      </c>
      <c r="AU640" s="18" t="s">
        <v>72</v>
      </c>
      <c r="AV640" s="18" t="s">
        <v>1182</v>
      </c>
      <c r="AW640" s="20" t="s">
        <v>113</v>
      </c>
      <c r="AX640" s="227">
        <v>1220115</v>
      </c>
      <c r="AY640" s="228">
        <v>0</v>
      </c>
      <c r="AZ640" s="225" t="e">
        <f t="shared" si="163"/>
        <v>#N/A</v>
      </c>
      <c r="BA640" s="91"/>
      <c r="CK640" s="160" t="str">
        <f t="shared" si="164"/>
        <v>..</v>
      </c>
      <c r="CL640" s="18"/>
      <c r="CM640" s="18"/>
      <c r="CN640" s="18"/>
      <c r="CO640" s="23"/>
      <c r="CP640" s="225"/>
      <c r="CQ640" s="225"/>
      <c r="DJ640" s="231"/>
      <c r="DP640" s="130"/>
      <c r="DQ640" s="7"/>
      <c r="DR640" s="7"/>
      <c r="DS640" s="34"/>
      <c r="DT640" s="236"/>
      <c r="DU640" s="236"/>
      <c r="DV640" s="236"/>
      <c r="DW640" s="236"/>
    </row>
    <row r="641" spans="46:127" x14ac:dyDescent="0.3">
      <c r="AT641" s="44" t="str">
        <f t="shared" si="162"/>
        <v>10_14T.LO.W</v>
      </c>
      <c r="AU641" s="18" t="s">
        <v>72</v>
      </c>
      <c r="AV641" s="18" t="s">
        <v>930</v>
      </c>
      <c r="AW641" s="20" t="s">
        <v>113</v>
      </c>
      <c r="AX641" s="227">
        <v>1220115</v>
      </c>
      <c r="AY641" s="228">
        <v>0</v>
      </c>
      <c r="AZ641" s="225" t="e">
        <f t="shared" si="163"/>
        <v>#N/A</v>
      </c>
      <c r="BA641" s="91"/>
      <c r="CK641" s="160" t="str">
        <f t="shared" si="164"/>
        <v>..</v>
      </c>
      <c r="CL641" s="18"/>
      <c r="CM641" s="18"/>
      <c r="CN641" s="18"/>
      <c r="CO641" s="23"/>
      <c r="CP641" s="225"/>
      <c r="CQ641" s="225"/>
      <c r="DJ641" s="231"/>
      <c r="DP641" s="130"/>
      <c r="DQ641" s="7"/>
      <c r="DR641" s="7"/>
      <c r="DS641" s="34"/>
      <c r="DT641" s="236"/>
      <c r="DU641" s="236"/>
      <c r="DV641" s="236"/>
      <c r="DW641" s="236"/>
    </row>
    <row r="642" spans="46:127" x14ac:dyDescent="0.3">
      <c r="AT642" s="44" t="str">
        <f t="shared" si="162"/>
        <v>11_12T.LO.W</v>
      </c>
      <c r="AU642" s="18" t="s">
        <v>72</v>
      </c>
      <c r="AV642" s="18" t="s">
        <v>863</v>
      </c>
      <c r="AW642" s="20" t="s">
        <v>113</v>
      </c>
      <c r="AX642" s="227">
        <v>1220115</v>
      </c>
      <c r="AY642" s="228">
        <v>0</v>
      </c>
      <c r="AZ642" s="225" t="e">
        <f t="shared" si="163"/>
        <v>#N/A</v>
      </c>
      <c r="BA642" s="91"/>
      <c r="CK642" s="160" t="str">
        <f t="shared" si="164"/>
        <v>..</v>
      </c>
      <c r="CL642" s="18"/>
      <c r="CM642" s="18"/>
      <c r="CN642" s="18"/>
      <c r="CO642" s="23"/>
      <c r="CP642" s="225"/>
      <c r="CQ642" s="225"/>
      <c r="DJ642" s="231"/>
      <c r="DP642" s="130"/>
      <c r="DQ642" s="7"/>
      <c r="DR642" s="7"/>
      <c r="DS642" s="34"/>
      <c r="DT642" s="236"/>
      <c r="DU642" s="236"/>
      <c r="DV642" s="236"/>
      <c r="DW642" s="236"/>
    </row>
    <row r="643" spans="46:127" x14ac:dyDescent="0.3">
      <c r="AT643" s="44" t="str">
        <f t="shared" si="162"/>
        <v>11_13T.LO.W</v>
      </c>
      <c r="AU643" s="18" t="s">
        <v>72</v>
      </c>
      <c r="AV643" s="18" t="s">
        <v>898</v>
      </c>
      <c r="AW643" s="20" t="s">
        <v>113</v>
      </c>
      <c r="AX643" s="227">
        <v>1220115</v>
      </c>
      <c r="AY643" s="228">
        <v>0</v>
      </c>
      <c r="AZ643" s="225" t="e">
        <f t="shared" si="163"/>
        <v>#N/A</v>
      </c>
      <c r="BA643" s="91"/>
      <c r="CK643" s="160" t="str">
        <f t="shared" si="164"/>
        <v>..</v>
      </c>
      <c r="CL643" s="18"/>
      <c r="CM643" s="18"/>
      <c r="CN643" s="20"/>
      <c r="CO643" s="23"/>
      <c r="CP643" s="225"/>
      <c r="CQ643" s="225"/>
      <c r="DJ643" s="231"/>
      <c r="DP643" s="130"/>
      <c r="DQ643" s="7"/>
      <c r="DR643" s="7"/>
      <c r="DS643" s="34"/>
      <c r="DT643" s="236"/>
      <c r="DU643" s="236"/>
      <c r="DV643" s="236"/>
      <c r="DW643" s="236"/>
    </row>
    <row r="644" spans="46:127" x14ac:dyDescent="0.3">
      <c r="AT644" s="44" t="str">
        <f t="shared" si="162"/>
        <v>11_14T.LO.W</v>
      </c>
      <c r="AU644" s="18" t="s">
        <v>72</v>
      </c>
      <c r="AV644" s="18" t="s">
        <v>943</v>
      </c>
      <c r="AW644" s="20" t="s">
        <v>113</v>
      </c>
      <c r="AX644" s="227">
        <v>1220115</v>
      </c>
      <c r="AY644" s="228">
        <v>0</v>
      </c>
      <c r="AZ644" s="225" t="e">
        <f t="shared" si="163"/>
        <v>#N/A</v>
      </c>
      <c r="BA644" s="91"/>
      <c r="CK644" s="160" t="str">
        <f t="shared" si="164"/>
        <v>..</v>
      </c>
      <c r="CL644" s="18"/>
      <c r="CM644" s="18"/>
      <c r="CN644" s="18"/>
      <c r="CO644" s="23"/>
      <c r="CP644" s="225"/>
      <c r="CQ644" s="225"/>
      <c r="DJ644" s="231"/>
      <c r="DP644" s="130"/>
      <c r="DQ644" s="7"/>
      <c r="DR644" s="7"/>
      <c r="DS644" s="34"/>
      <c r="DT644" s="236"/>
      <c r="DU644" s="236"/>
      <c r="DV644" s="236"/>
      <c r="DW644" s="236"/>
    </row>
    <row r="645" spans="46:127" x14ac:dyDescent="0.3">
      <c r="AT645" s="44" t="str">
        <f t="shared" si="162"/>
        <v>12_13T.LO.W</v>
      </c>
      <c r="AU645" s="18" t="s">
        <v>72</v>
      </c>
      <c r="AV645" s="18" t="s">
        <v>907</v>
      </c>
      <c r="AW645" s="20" t="s">
        <v>113</v>
      </c>
      <c r="AX645" s="227">
        <v>1220115</v>
      </c>
      <c r="AY645" s="228">
        <v>0</v>
      </c>
      <c r="AZ645" s="225" t="e">
        <f t="shared" si="163"/>
        <v>#N/A</v>
      </c>
      <c r="BA645" s="91"/>
      <c r="CK645" s="160" t="str">
        <f t="shared" si="164"/>
        <v>..</v>
      </c>
      <c r="CL645" s="18"/>
      <c r="CM645" s="18"/>
      <c r="CN645" s="18"/>
      <c r="CO645" s="23"/>
      <c r="CP645" s="225"/>
      <c r="CQ645" s="225"/>
      <c r="DJ645" s="231"/>
      <c r="DP645" s="130"/>
      <c r="DQ645" s="7"/>
      <c r="DR645" s="7"/>
      <c r="DS645" s="34"/>
      <c r="DT645" s="236"/>
      <c r="DU645" s="236"/>
      <c r="DV645" s="236"/>
      <c r="DW645" s="236"/>
    </row>
    <row r="646" spans="46:127" x14ac:dyDescent="0.3">
      <c r="AT646" s="44" t="str">
        <f t="shared" si="162"/>
        <v>12_14F.LO.W</v>
      </c>
      <c r="AU646" s="18" t="s">
        <v>72</v>
      </c>
      <c r="AV646" s="18" t="s">
        <v>603</v>
      </c>
      <c r="AW646" s="20" t="s">
        <v>113</v>
      </c>
      <c r="AX646" s="227">
        <v>1220115</v>
      </c>
      <c r="AY646" s="228">
        <v>0</v>
      </c>
      <c r="AZ646" s="225" t="e">
        <f t="shared" si="163"/>
        <v>#N/A</v>
      </c>
      <c r="BA646" s="91"/>
      <c r="CK646" s="160" t="str">
        <f t="shared" si="164"/>
        <v>..</v>
      </c>
      <c r="CL646" s="18"/>
      <c r="CM646" s="18"/>
      <c r="CN646" s="18"/>
      <c r="CO646" s="23"/>
      <c r="CP646" s="225"/>
      <c r="CQ646" s="225"/>
      <c r="DJ646" s="231"/>
      <c r="DP646" s="130"/>
      <c r="DQ646" s="7"/>
      <c r="DR646" s="7"/>
      <c r="DS646" s="34"/>
      <c r="DT646" s="236"/>
      <c r="DU646" s="236"/>
      <c r="DV646" s="236"/>
      <c r="DW646" s="236"/>
    </row>
    <row r="647" spans="46:127" x14ac:dyDescent="0.3">
      <c r="AT647" s="44" t="str">
        <f t="shared" si="162"/>
        <v>12_14T.LO.W</v>
      </c>
      <c r="AU647" s="18" t="s">
        <v>72</v>
      </c>
      <c r="AV647" s="18" t="s">
        <v>957</v>
      </c>
      <c r="AW647" s="20" t="s">
        <v>113</v>
      </c>
      <c r="AX647" s="227">
        <v>1220115</v>
      </c>
      <c r="AY647" s="228">
        <v>0</v>
      </c>
      <c r="AZ647" s="225" t="e">
        <f t="shared" si="163"/>
        <v>#N/A</v>
      </c>
      <c r="BA647" s="91"/>
      <c r="CK647" s="160" t="str">
        <f t="shared" si="164"/>
        <v>..</v>
      </c>
      <c r="CL647" s="18"/>
      <c r="CM647" s="18"/>
      <c r="CN647" s="18"/>
      <c r="CO647" s="23"/>
      <c r="CP647" s="225"/>
      <c r="CQ647" s="225"/>
      <c r="DJ647" s="231"/>
      <c r="DP647" s="130"/>
      <c r="DQ647" s="7"/>
      <c r="DR647" s="7"/>
      <c r="DS647" s="34"/>
      <c r="DT647" s="236"/>
      <c r="DU647" s="236"/>
      <c r="DV647" s="236"/>
      <c r="DW647" s="236"/>
    </row>
    <row r="648" spans="46:127" x14ac:dyDescent="0.3">
      <c r="AT648" s="44" t="str">
        <f t="shared" si="162"/>
        <v>12_15T.LO.W</v>
      </c>
      <c r="AU648" s="18" t="s">
        <v>72</v>
      </c>
      <c r="AV648" s="18" t="s">
        <v>988</v>
      </c>
      <c r="AW648" s="20" t="s">
        <v>113</v>
      </c>
      <c r="AX648" s="227">
        <v>1220115</v>
      </c>
      <c r="AY648" s="228">
        <v>0</v>
      </c>
      <c r="AZ648" s="225" t="e">
        <f t="shared" si="163"/>
        <v>#N/A</v>
      </c>
      <c r="BA648" s="91"/>
      <c r="CK648" s="160" t="str">
        <f t="shared" si="164"/>
        <v>..</v>
      </c>
      <c r="CL648" s="18"/>
      <c r="CM648" s="18"/>
      <c r="CN648" s="18"/>
      <c r="CO648" s="23"/>
      <c r="CP648" s="225"/>
      <c r="CQ648" s="225"/>
      <c r="DJ648" s="231"/>
      <c r="DP648" s="130"/>
      <c r="DQ648" s="7"/>
      <c r="DR648" s="7"/>
      <c r="DS648" s="34"/>
      <c r="DT648" s="236"/>
      <c r="DU648" s="236"/>
      <c r="DV648" s="236"/>
      <c r="DW648" s="236"/>
    </row>
    <row r="649" spans="46:127" x14ac:dyDescent="0.3">
      <c r="AT649" s="44" t="str">
        <f t="shared" si="162"/>
        <v>12_18B.LO.W</v>
      </c>
      <c r="AU649" s="18" t="s">
        <v>72</v>
      </c>
      <c r="AV649" s="18" t="s">
        <v>133</v>
      </c>
      <c r="AW649" s="20" t="s">
        <v>113</v>
      </c>
      <c r="AX649" s="227">
        <v>1220115</v>
      </c>
      <c r="AY649" s="228">
        <v>0</v>
      </c>
      <c r="AZ649" s="225" t="e">
        <f t="shared" si="163"/>
        <v>#N/A</v>
      </c>
      <c r="BA649" s="91"/>
      <c r="CK649" s="160" t="str">
        <f t="shared" si="164"/>
        <v>..</v>
      </c>
      <c r="CL649" s="18"/>
      <c r="CM649" s="18"/>
      <c r="CN649" s="18"/>
      <c r="CO649" s="23"/>
      <c r="CP649" s="225"/>
      <c r="CQ649" s="225"/>
      <c r="DJ649" s="231"/>
      <c r="DP649" s="130"/>
      <c r="DQ649" s="7"/>
      <c r="DR649" s="7"/>
      <c r="DS649" s="34"/>
      <c r="DT649" s="236"/>
      <c r="DU649" s="236"/>
      <c r="DV649" s="236"/>
      <c r="DW649" s="236"/>
    </row>
    <row r="650" spans="46:127" x14ac:dyDescent="0.3">
      <c r="AT650" s="44" t="str">
        <f t="shared" si="162"/>
        <v>12_20B.LO.W</v>
      </c>
      <c r="AU650" s="18" t="s">
        <v>72</v>
      </c>
      <c r="AV650" s="18" t="s">
        <v>219</v>
      </c>
      <c r="AW650" s="20" t="s">
        <v>113</v>
      </c>
      <c r="AX650" s="227">
        <v>1220115</v>
      </c>
      <c r="AY650" s="228">
        <v>0</v>
      </c>
      <c r="AZ650" s="225" t="e">
        <f t="shared" si="163"/>
        <v>#N/A</v>
      </c>
      <c r="BA650" s="91"/>
      <c r="CK650" s="160" t="str">
        <f t="shared" si="164"/>
        <v>..</v>
      </c>
      <c r="CL650" s="18"/>
      <c r="CM650" s="18"/>
      <c r="CN650" s="18"/>
      <c r="CO650" s="23"/>
      <c r="CP650" s="225"/>
      <c r="CQ650" s="225"/>
      <c r="DJ650" s="231"/>
      <c r="DP650" s="130"/>
      <c r="DQ650" s="7"/>
      <c r="DR650" s="7"/>
      <c r="DS650" s="34"/>
      <c r="DT650" s="236"/>
      <c r="DU650" s="236"/>
      <c r="DV650" s="236"/>
      <c r="DW650" s="236"/>
    </row>
    <row r="651" spans="46:127" x14ac:dyDescent="0.3">
      <c r="AT651" s="44" t="str">
        <f t="shared" si="162"/>
        <v>12_22B.LO.W</v>
      </c>
      <c r="AU651" s="18" t="s">
        <v>72</v>
      </c>
      <c r="AV651" s="18" t="s">
        <v>336</v>
      </c>
      <c r="AW651" s="20" t="s">
        <v>113</v>
      </c>
      <c r="AX651" s="227">
        <v>1220115</v>
      </c>
      <c r="AY651" s="228">
        <v>0</v>
      </c>
      <c r="AZ651" s="225" t="e">
        <f t="shared" si="163"/>
        <v>#N/A</v>
      </c>
      <c r="BA651" s="91"/>
      <c r="CK651" s="160" t="str">
        <f t="shared" si="164"/>
        <v>..</v>
      </c>
      <c r="CL651" s="18"/>
      <c r="CM651" s="18"/>
      <c r="CN651" s="18"/>
      <c r="CO651" s="23"/>
      <c r="CP651" s="225"/>
      <c r="CQ651" s="225"/>
      <c r="DJ651" s="231"/>
      <c r="DP651" s="130"/>
      <c r="DQ651" s="7"/>
      <c r="DR651" s="7"/>
      <c r="DS651" s="34"/>
      <c r="DT651" s="236"/>
      <c r="DU651" s="236"/>
      <c r="DV651" s="236"/>
      <c r="DW651" s="236"/>
    </row>
    <row r="652" spans="46:127" x14ac:dyDescent="0.3">
      <c r="AT652" s="44" t="str">
        <f t="shared" si="162"/>
        <v>12_24B.LO.W</v>
      </c>
      <c r="AU652" s="18" t="s">
        <v>72</v>
      </c>
      <c r="AV652" s="18" t="s">
        <v>424</v>
      </c>
      <c r="AW652" s="20" t="s">
        <v>113</v>
      </c>
      <c r="AX652" s="227">
        <v>1220115</v>
      </c>
      <c r="AY652" s="228">
        <v>0</v>
      </c>
      <c r="AZ652" s="225" t="e">
        <f t="shared" si="163"/>
        <v>#N/A</v>
      </c>
      <c r="BA652" s="91"/>
      <c r="CK652" s="160" t="str">
        <f t="shared" si="164"/>
        <v>..</v>
      </c>
      <c r="CL652" s="18"/>
      <c r="CM652" s="18"/>
      <c r="CN652" s="18"/>
      <c r="CO652" s="23"/>
      <c r="CP652" s="225"/>
      <c r="CQ652" s="225"/>
      <c r="DJ652" s="231"/>
      <c r="DP652" s="130"/>
      <c r="DQ652" s="7"/>
      <c r="DR652" s="7"/>
      <c r="DS652" s="34"/>
      <c r="DT652" s="236"/>
      <c r="DU652" s="236"/>
      <c r="DV652" s="236"/>
      <c r="DW652" s="236"/>
    </row>
    <row r="653" spans="46:127" x14ac:dyDescent="0.3">
      <c r="AT653" s="44" t="str">
        <f t="shared" si="162"/>
        <v>12_26B.LO.W</v>
      </c>
      <c r="AU653" s="18" t="s">
        <v>72</v>
      </c>
      <c r="AV653" s="18" t="s">
        <v>510</v>
      </c>
      <c r="AW653" s="20" t="s">
        <v>113</v>
      </c>
      <c r="AX653" s="227">
        <v>1220115</v>
      </c>
      <c r="AY653" s="228">
        <v>0</v>
      </c>
      <c r="AZ653" s="225" t="e">
        <f t="shared" si="163"/>
        <v>#N/A</v>
      </c>
      <c r="BA653" s="91"/>
      <c r="CK653" s="160" t="str">
        <f t="shared" si="164"/>
        <v>..</v>
      </c>
      <c r="CL653" s="18"/>
      <c r="CM653" s="18"/>
      <c r="CN653" s="18"/>
      <c r="CO653" s="23"/>
      <c r="CP653" s="225"/>
      <c r="CQ653" s="225"/>
      <c r="DJ653" s="231"/>
      <c r="DL653" s="232"/>
      <c r="DM653" s="233"/>
      <c r="DN653" s="234"/>
      <c r="DO653" s="234"/>
      <c r="DP653" s="234"/>
    </row>
    <row r="654" spans="46:127" x14ac:dyDescent="0.3">
      <c r="AT654" s="44" t="str">
        <f t="shared" si="162"/>
        <v>13_14F.LO.W</v>
      </c>
      <c r="AU654" s="18" t="s">
        <v>72</v>
      </c>
      <c r="AV654" s="18" t="s">
        <v>623</v>
      </c>
      <c r="AW654" s="20" t="s">
        <v>113</v>
      </c>
      <c r="AX654" s="227">
        <v>1220115</v>
      </c>
      <c r="AY654" s="228">
        <v>0</v>
      </c>
      <c r="AZ654" s="225" t="e">
        <f t="shared" si="163"/>
        <v>#N/A</v>
      </c>
      <c r="BA654" s="91"/>
      <c r="CK654" s="160" t="str">
        <f t="shared" si="164"/>
        <v>..</v>
      </c>
      <c r="CL654" s="18"/>
      <c r="CM654" s="18"/>
      <c r="CN654" s="18"/>
      <c r="CO654" s="23"/>
      <c r="CP654" s="225"/>
      <c r="CQ654" s="225"/>
      <c r="DJ654" s="231"/>
      <c r="DL654" s="232"/>
      <c r="DM654" s="233"/>
      <c r="DN654" s="234"/>
      <c r="DO654" s="234"/>
      <c r="DP654" s="234"/>
    </row>
    <row r="655" spans="46:127" x14ac:dyDescent="0.3">
      <c r="AT655" s="44" t="str">
        <f t="shared" si="162"/>
        <v>13_14T.LO.W</v>
      </c>
      <c r="AU655" s="18" t="s">
        <v>72</v>
      </c>
      <c r="AV655" s="18" t="s">
        <v>971</v>
      </c>
      <c r="AW655" s="20" t="s">
        <v>113</v>
      </c>
      <c r="AX655" s="227">
        <v>1220115</v>
      </c>
      <c r="AY655" s="228">
        <v>0</v>
      </c>
      <c r="AZ655" s="225" t="e">
        <f t="shared" si="163"/>
        <v>#N/A</v>
      </c>
      <c r="BA655" s="91"/>
      <c r="CK655" s="160" t="str">
        <f t="shared" si="164"/>
        <v>..</v>
      </c>
      <c r="CL655" s="18"/>
      <c r="CM655" s="18"/>
      <c r="CN655" s="18"/>
      <c r="CO655" s="23"/>
      <c r="CP655" s="225"/>
      <c r="CQ655" s="225"/>
      <c r="DJ655" s="231"/>
      <c r="DL655" s="232"/>
      <c r="DM655" s="233"/>
      <c r="DN655" s="234"/>
      <c r="DO655" s="234"/>
      <c r="DP655" s="234"/>
    </row>
    <row r="656" spans="46:127" x14ac:dyDescent="0.3">
      <c r="AT656" s="44" t="str">
        <f t="shared" si="162"/>
        <v>13_15F.LO.W</v>
      </c>
      <c r="AU656" s="18" t="s">
        <v>72</v>
      </c>
      <c r="AV656" s="18" t="s">
        <v>653</v>
      </c>
      <c r="AW656" s="20" t="s">
        <v>113</v>
      </c>
      <c r="AX656" s="227">
        <v>1220115</v>
      </c>
      <c r="AY656" s="228">
        <v>0</v>
      </c>
      <c r="AZ656" s="225" t="e">
        <f t="shared" si="163"/>
        <v>#N/A</v>
      </c>
      <c r="BA656" s="91"/>
      <c r="CK656" s="160" t="str">
        <f t="shared" si="164"/>
        <v>..</v>
      </c>
      <c r="CL656" s="18"/>
      <c r="CM656" s="18"/>
      <c r="CN656" s="18"/>
      <c r="CO656" s="23"/>
      <c r="CP656" s="225"/>
      <c r="CQ656" s="225"/>
      <c r="DJ656" s="231"/>
      <c r="DL656" s="232"/>
      <c r="DM656" s="233"/>
      <c r="DN656" s="234"/>
      <c r="DO656" s="234"/>
      <c r="DP656" s="234"/>
    </row>
    <row r="657" spans="46:120" x14ac:dyDescent="0.3">
      <c r="AT657" s="44" t="str">
        <f t="shared" si="162"/>
        <v>13_15T.LO.W</v>
      </c>
      <c r="AU657" s="18" t="s">
        <v>72</v>
      </c>
      <c r="AV657" s="18" t="s">
        <v>997</v>
      </c>
      <c r="AW657" s="20" t="s">
        <v>113</v>
      </c>
      <c r="AX657" s="227">
        <v>1220115</v>
      </c>
      <c r="AY657" s="228">
        <v>0</v>
      </c>
      <c r="AZ657" s="225" t="e">
        <f t="shared" si="163"/>
        <v>#N/A</v>
      </c>
      <c r="BA657" s="91"/>
      <c r="CK657" s="160" t="str">
        <f t="shared" si="164"/>
        <v>..</v>
      </c>
      <c r="CL657" s="18"/>
      <c r="CM657" s="18"/>
      <c r="CN657" s="18"/>
      <c r="CO657" s="23"/>
      <c r="CP657" s="225"/>
      <c r="CQ657" s="225"/>
      <c r="DJ657" s="231"/>
      <c r="DL657" s="232"/>
      <c r="DM657" s="233"/>
      <c r="DN657" s="234"/>
      <c r="DO657" s="234"/>
      <c r="DP657" s="234"/>
    </row>
    <row r="658" spans="46:120" x14ac:dyDescent="0.3">
      <c r="AT658" s="44" t="str">
        <f t="shared" si="162"/>
        <v>13_16F.LO.W</v>
      </c>
      <c r="AU658" s="18" t="s">
        <v>72</v>
      </c>
      <c r="AV658" s="18" t="s">
        <v>690</v>
      </c>
      <c r="AW658" s="20" t="s">
        <v>113</v>
      </c>
      <c r="AX658" s="227">
        <v>1220115</v>
      </c>
      <c r="AY658" s="228">
        <v>0</v>
      </c>
      <c r="AZ658" s="225" t="e">
        <f t="shared" si="163"/>
        <v>#N/A</v>
      </c>
      <c r="BA658" s="91"/>
      <c r="CK658" s="160" t="str">
        <f t="shared" si="164"/>
        <v>..</v>
      </c>
      <c r="CL658" s="18"/>
      <c r="CM658" s="18"/>
      <c r="CN658" s="18"/>
      <c r="CO658" s="23"/>
      <c r="CP658" s="225"/>
      <c r="CQ658" s="225"/>
      <c r="DJ658" s="231"/>
      <c r="DL658" s="232"/>
      <c r="DM658" s="233"/>
      <c r="DN658" s="234"/>
      <c r="DO658" s="234"/>
      <c r="DP658" s="234"/>
    </row>
    <row r="659" spans="46:120" x14ac:dyDescent="0.3">
      <c r="AT659" s="44" t="str">
        <f t="shared" ref="AT659:AT722" si="165">CONCATENATE(AV659,".",AU659,".",AW659)</f>
        <v>14_14F.LO.W</v>
      </c>
      <c r="AU659" s="18" t="s">
        <v>72</v>
      </c>
      <c r="AV659" s="18" t="s">
        <v>638</v>
      </c>
      <c r="AW659" s="20" t="s">
        <v>113</v>
      </c>
      <c r="AX659" s="227">
        <v>1220115</v>
      </c>
      <c r="AY659" s="228">
        <v>0</v>
      </c>
      <c r="AZ659" s="225" t="e">
        <f t="shared" si="163"/>
        <v>#N/A</v>
      </c>
      <c r="BA659" s="91"/>
      <c r="CK659" s="160" t="str">
        <f t="shared" si="164"/>
        <v>..</v>
      </c>
      <c r="CL659" s="18"/>
      <c r="CM659" s="18"/>
      <c r="CN659" s="18"/>
      <c r="CO659" s="23"/>
      <c r="CP659" s="225"/>
      <c r="CQ659" s="225"/>
      <c r="DJ659" s="231"/>
      <c r="DL659" s="232"/>
      <c r="DM659" s="233"/>
      <c r="DN659" s="234"/>
      <c r="DO659" s="234"/>
      <c r="DP659" s="234"/>
    </row>
    <row r="660" spans="46:120" x14ac:dyDescent="0.3">
      <c r="AT660" s="44" t="str">
        <f t="shared" si="165"/>
        <v>14_14T.LO.W</v>
      </c>
      <c r="AU660" s="18" t="s">
        <v>72</v>
      </c>
      <c r="AV660" s="18" t="s">
        <v>979</v>
      </c>
      <c r="AW660" s="20" t="s">
        <v>113</v>
      </c>
      <c r="AX660" s="227">
        <v>1220115</v>
      </c>
      <c r="AY660" s="228">
        <v>0</v>
      </c>
      <c r="AZ660" s="225" t="e">
        <f t="shared" si="163"/>
        <v>#N/A</v>
      </c>
      <c r="BA660" s="91"/>
      <c r="CK660" s="160" t="str">
        <f t="shared" si="164"/>
        <v>..</v>
      </c>
      <c r="CL660" s="18"/>
      <c r="CM660" s="18"/>
      <c r="CN660" s="18"/>
      <c r="CO660" s="23"/>
      <c r="CP660" s="225"/>
      <c r="CQ660" s="225"/>
      <c r="DJ660" s="231"/>
      <c r="DL660" s="232"/>
      <c r="DM660" s="233"/>
      <c r="DN660" s="234"/>
      <c r="DO660" s="234"/>
      <c r="DP660" s="234"/>
    </row>
    <row r="661" spans="46:120" x14ac:dyDescent="0.3">
      <c r="AT661" s="44" t="str">
        <f t="shared" si="165"/>
        <v>14_15F.LO.W</v>
      </c>
      <c r="AU661" s="18" t="s">
        <v>72</v>
      </c>
      <c r="AV661" s="18" t="s">
        <v>671</v>
      </c>
      <c r="AW661" s="20" t="s">
        <v>113</v>
      </c>
      <c r="AX661" s="227">
        <v>1220115</v>
      </c>
      <c r="AY661" s="228">
        <v>0</v>
      </c>
      <c r="AZ661" s="225" t="e">
        <f t="shared" si="163"/>
        <v>#N/A</v>
      </c>
      <c r="BA661" s="91"/>
      <c r="CK661" s="160" t="str">
        <f t="shared" si="164"/>
        <v>..</v>
      </c>
      <c r="CL661" s="18"/>
      <c r="CM661" s="18"/>
      <c r="CN661" s="18"/>
      <c r="CO661" s="23"/>
      <c r="CP661" s="225"/>
      <c r="CQ661" s="225"/>
      <c r="DJ661" s="231"/>
      <c r="DL661" s="232"/>
      <c r="DM661" s="233"/>
      <c r="DN661" s="234"/>
      <c r="DO661" s="234"/>
      <c r="DP661" s="234"/>
    </row>
    <row r="662" spans="46:120" x14ac:dyDescent="0.3">
      <c r="AT662" s="44" t="str">
        <f t="shared" si="165"/>
        <v>14_15T.LO.W</v>
      </c>
      <c r="AU662" s="18" t="s">
        <v>72</v>
      </c>
      <c r="AV662" s="18" t="s">
        <v>1004</v>
      </c>
      <c r="AW662" s="20" t="s">
        <v>113</v>
      </c>
      <c r="AX662" s="227">
        <v>1220115</v>
      </c>
      <c r="AY662" s="228">
        <v>0</v>
      </c>
      <c r="AZ662" s="225" t="e">
        <f t="shared" si="163"/>
        <v>#N/A</v>
      </c>
      <c r="BA662" s="91"/>
      <c r="CK662" s="160" t="str">
        <f t="shared" si="164"/>
        <v>..</v>
      </c>
      <c r="CL662" s="18"/>
      <c r="CM662" s="18"/>
      <c r="CN662" s="18"/>
      <c r="CO662" s="23"/>
      <c r="CP662" s="225"/>
      <c r="CQ662" s="225"/>
      <c r="DJ662" s="231"/>
      <c r="DL662" s="232"/>
      <c r="DM662" s="233"/>
      <c r="DN662" s="234"/>
      <c r="DO662" s="234"/>
      <c r="DP662" s="234"/>
    </row>
    <row r="663" spans="46:120" x14ac:dyDescent="0.3">
      <c r="AT663" s="44" t="str">
        <f t="shared" si="165"/>
        <v>14_16F.LO.W</v>
      </c>
      <c r="AU663" s="18" t="s">
        <v>72</v>
      </c>
      <c r="AV663" s="18" t="s">
        <v>707</v>
      </c>
      <c r="AW663" s="20" t="s">
        <v>113</v>
      </c>
      <c r="AX663" s="227">
        <v>1220115</v>
      </c>
      <c r="AY663" s="228">
        <v>0</v>
      </c>
      <c r="AZ663" s="225" t="e">
        <f t="shared" si="163"/>
        <v>#N/A</v>
      </c>
      <c r="BA663" s="91"/>
      <c r="CK663" s="160" t="str">
        <f t="shared" si="164"/>
        <v>..</v>
      </c>
      <c r="CL663" s="18"/>
      <c r="CM663" s="18"/>
      <c r="CN663" s="18"/>
      <c r="CO663" s="23"/>
      <c r="CP663" s="225"/>
      <c r="CQ663" s="225"/>
      <c r="DJ663" s="231"/>
      <c r="DL663" s="232"/>
      <c r="DM663" s="233"/>
      <c r="DN663" s="234"/>
      <c r="DO663" s="234"/>
      <c r="DP663" s="234"/>
    </row>
    <row r="664" spans="46:120" x14ac:dyDescent="0.3">
      <c r="AT664" s="44" t="str">
        <f t="shared" si="165"/>
        <v>14_16T.LO.W</v>
      </c>
      <c r="AU664" s="18" t="s">
        <v>72</v>
      </c>
      <c r="AV664" s="18" t="s">
        <v>1020</v>
      </c>
      <c r="AW664" s="20" t="s">
        <v>113</v>
      </c>
      <c r="AX664" s="227">
        <v>1220115</v>
      </c>
      <c r="AY664" s="228">
        <v>0</v>
      </c>
      <c r="AZ664" s="225" t="e">
        <f t="shared" si="163"/>
        <v>#N/A</v>
      </c>
      <c r="BA664" s="91"/>
      <c r="CK664" s="160" t="str">
        <f t="shared" si="164"/>
        <v>..</v>
      </c>
      <c r="CL664" s="18"/>
      <c r="CM664" s="18"/>
      <c r="CN664" s="18"/>
      <c r="CO664" s="23"/>
      <c r="CP664" s="225"/>
      <c r="CQ664" s="225"/>
      <c r="DJ664" s="231"/>
      <c r="DL664" s="232"/>
      <c r="DM664" s="233"/>
      <c r="DN664" s="234"/>
      <c r="DO664" s="234"/>
      <c r="DP664" s="234"/>
    </row>
    <row r="665" spans="46:120" x14ac:dyDescent="0.3">
      <c r="AT665" s="44" t="str">
        <f t="shared" si="165"/>
        <v>14_18B.LO.W</v>
      </c>
      <c r="AU665" s="18" t="s">
        <v>72</v>
      </c>
      <c r="AV665" s="18" t="s">
        <v>160</v>
      </c>
      <c r="AW665" s="20" t="s">
        <v>113</v>
      </c>
      <c r="AX665" s="227">
        <v>1220115</v>
      </c>
      <c r="AY665" s="228">
        <v>0</v>
      </c>
      <c r="AZ665" s="225" t="e">
        <f t="shared" si="163"/>
        <v>#N/A</v>
      </c>
      <c r="BA665" s="91"/>
      <c r="CK665" s="160" t="str">
        <f t="shared" si="164"/>
        <v>..</v>
      </c>
      <c r="CL665" s="18"/>
      <c r="CM665" s="18"/>
      <c r="CN665" s="18"/>
      <c r="CO665" s="23"/>
      <c r="CP665" s="225"/>
      <c r="CQ665" s="225"/>
      <c r="DJ665" s="231"/>
      <c r="DL665" s="232"/>
      <c r="DM665" s="233"/>
      <c r="DN665" s="234"/>
      <c r="DO665" s="234"/>
      <c r="DP665" s="234"/>
    </row>
    <row r="666" spans="46:120" x14ac:dyDescent="0.3">
      <c r="AT666" s="44" t="str">
        <f t="shared" si="165"/>
        <v>14_20B.LO.W</v>
      </c>
      <c r="AU666" s="18" t="s">
        <v>72</v>
      </c>
      <c r="AV666" s="18" t="s">
        <v>256</v>
      </c>
      <c r="AW666" s="20" t="s">
        <v>113</v>
      </c>
      <c r="AX666" s="227">
        <v>1220115</v>
      </c>
      <c r="AY666" s="228">
        <v>0</v>
      </c>
      <c r="AZ666" s="225" t="e">
        <f t="shared" si="163"/>
        <v>#N/A</v>
      </c>
      <c r="BA666" s="91"/>
      <c r="CK666" s="160" t="str">
        <f t="shared" si="164"/>
        <v>..</v>
      </c>
      <c r="CL666" s="18"/>
      <c r="CM666" s="18"/>
      <c r="CN666" s="18"/>
      <c r="CO666" s="23"/>
      <c r="CP666" s="225"/>
      <c r="CQ666" s="225"/>
      <c r="DJ666" s="231"/>
      <c r="DL666" s="232"/>
      <c r="DM666" s="233"/>
      <c r="DN666" s="234"/>
      <c r="DO666" s="234"/>
      <c r="DP666" s="234"/>
    </row>
    <row r="667" spans="46:120" x14ac:dyDescent="0.3">
      <c r="AT667" s="44" t="str">
        <f t="shared" si="165"/>
        <v>14_22B.LO.W</v>
      </c>
      <c r="AU667" s="18" t="s">
        <v>72</v>
      </c>
      <c r="AV667" s="18" t="s">
        <v>353</v>
      </c>
      <c r="AW667" s="20" t="s">
        <v>113</v>
      </c>
      <c r="AX667" s="227">
        <v>1220115</v>
      </c>
      <c r="AY667" s="228">
        <v>0</v>
      </c>
      <c r="AZ667" s="225" t="e">
        <f t="shared" si="163"/>
        <v>#N/A</v>
      </c>
      <c r="BA667" s="91"/>
      <c r="CK667" s="160" t="str">
        <f t="shared" si="164"/>
        <v>..</v>
      </c>
      <c r="CL667" s="18"/>
      <c r="CM667" s="18"/>
      <c r="CN667" s="18"/>
      <c r="CO667" s="23"/>
      <c r="CP667" s="225"/>
      <c r="CQ667" s="225"/>
      <c r="DJ667" s="231"/>
      <c r="DL667" s="232"/>
      <c r="DM667" s="233"/>
      <c r="DN667" s="234"/>
      <c r="DO667" s="234"/>
      <c r="DP667" s="234"/>
    </row>
    <row r="668" spans="46:120" x14ac:dyDescent="0.3">
      <c r="AT668" s="44" t="str">
        <f t="shared" si="165"/>
        <v>14_24B.LO.W</v>
      </c>
      <c r="AU668" s="18" t="s">
        <v>72</v>
      </c>
      <c r="AV668" s="18" t="s">
        <v>440</v>
      </c>
      <c r="AW668" s="20" t="s">
        <v>113</v>
      </c>
      <c r="AX668" s="227">
        <v>1220115</v>
      </c>
      <c r="AY668" s="228">
        <v>0</v>
      </c>
      <c r="AZ668" s="225" t="e">
        <f t="shared" si="163"/>
        <v>#N/A</v>
      </c>
      <c r="BA668" s="91"/>
      <c r="CK668" s="160" t="str">
        <f t="shared" si="164"/>
        <v>..</v>
      </c>
      <c r="CL668" s="18"/>
      <c r="CM668" s="18"/>
      <c r="CN668" s="18"/>
      <c r="CO668" s="23"/>
      <c r="CP668" s="225"/>
      <c r="CQ668" s="225"/>
      <c r="DJ668" s="231"/>
      <c r="DL668" s="232"/>
      <c r="DM668" s="233"/>
      <c r="DN668" s="234"/>
      <c r="DO668" s="234"/>
      <c r="DP668" s="234"/>
    </row>
    <row r="669" spans="46:120" x14ac:dyDescent="0.3">
      <c r="AT669" s="44" t="str">
        <f t="shared" si="165"/>
        <v>14_26B.LO.W</v>
      </c>
      <c r="AU669" s="18" t="s">
        <v>72</v>
      </c>
      <c r="AV669" s="18" t="s">
        <v>529</v>
      </c>
      <c r="AW669" s="20" t="s">
        <v>113</v>
      </c>
      <c r="AX669" s="227">
        <v>1220115</v>
      </c>
      <c r="AY669" s="228">
        <v>0</v>
      </c>
      <c r="AZ669" s="225" t="e">
        <f t="shared" si="163"/>
        <v>#N/A</v>
      </c>
      <c r="BA669" s="91"/>
      <c r="CK669" s="160" t="str">
        <f t="shared" si="164"/>
        <v>..</v>
      </c>
      <c r="CL669" s="18"/>
      <c r="CM669" s="18"/>
      <c r="CN669" s="18"/>
      <c r="CO669" s="23"/>
      <c r="CP669" s="225"/>
      <c r="CQ669" s="225"/>
      <c r="DJ669" s="231"/>
      <c r="DL669" s="232"/>
      <c r="DM669" s="233"/>
      <c r="DN669" s="234"/>
      <c r="DO669" s="234"/>
      <c r="DP669" s="234"/>
    </row>
    <row r="670" spans="46:120" x14ac:dyDescent="0.3">
      <c r="AT670" s="44" t="str">
        <f t="shared" si="165"/>
        <v>15_16F.LO.W</v>
      </c>
      <c r="AU670" s="18" t="s">
        <v>72</v>
      </c>
      <c r="AV670" s="18" t="s">
        <v>725</v>
      </c>
      <c r="AW670" s="20" t="s">
        <v>113</v>
      </c>
      <c r="AX670" s="227">
        <v>1220115</v>
      </c>
      <c r="AY670" s="228">
        <v>0</v>
      </c>
      <c r="AZ670" s="225" t="e">
        <f t="shared" si="163"/>
        <v>#N/A</v>
      </c>
      <c r="BA670" s="91"/>
      <c r="CK670" s="160" t="str">
        <f t="shared" si="164"/>
        <v>..</v>
      </c>
      <c r="CL670" s="18"/>
      <c r="CM670" s="18"/>
      <c r="CN670" s="18"/>
      <c r="CO670" s="23"/>
      <c r="CP670" s="225"/>
      <c r="CQ670" s="225"/>
      <c r="DJ670" s="231"/>
      <c r="DL670" s="232"/>
      <c r="DM670" s="233"/>
      <c r="DN670" s="234"/>
      <c r="DO670" s="234"/>
      <c r="DP670" s="234"/>
    </row>
    <row r="671" spans="46:120" x14ac:dyDescent="0.3">
      <c r="AT671" s="44" t="str">
        <f t="shared" si="165"/>
        <v>16_16F.LO.W</v>
      </c>
      <c r="AU671" s="18" t="s">
        <v>72</v>
      </c>
      <c r="AV671" s="18" t="s">
        <v>741</v>
      </c>
      <c r="AW671" s="20" t="s">
        <v>113</v>
      </c>
      <c r="AX671" s="227">
        <v>1220115</v>
      </c>
      <c r="AY671" s="228">
        <v>0</v>
      </c>
      <c r="AZ671" s="225" t="e">
        <f t="shared" si="163"/>
        <v>#N/A</v>
      </c>
      <c r="BA671" s="91"/>
      <c r="CK671" s="160" t="str">
        <f t="shared" si="164"/>
        <v>..</v>
      </c>
      <c r="CL671" s="18"/>
      <c r="CM671" s="18"/>
      <c r="CN671" s="18"/>
      <c r="CO671" s="23"/>
      <c r="CP671" s="225"/>
      <c r="CQ671" s="225"/>
      <c r="DJ671" s="231"/>
      <c r="DL671" s="232"/>
      <c r="DM671" s="233"/>
      <c r="DN671" s="234"/>
      <c r="DO671" s="234"/>
      <c r="DP671" s="234"/>
    </row>
    <row r="672" spans="46:120" x14ac:dyDescent="0.3">
      <c r="AT672" s="44" t="str">
        <f t="shared" si="165"/>
        <v>16_16T.LO.W</v>
      </c>
      <c r="AU672" s="18" t="s">
        <v>72</v>
      </c>
      <c r="AV672" s="18" t="s">
        <v>1036</v>
      </c>
      <c r="AW672" s="20" t="s">
        <v>113</v>
      </c>
      <c r="AX672" s="227">
        <v>1220115</v>
      </c>
      <c r="AY672" s="228">
        <v>0</v>
      </c>
      <c r="AZ672" s="225" t="e">
        <f t="shared" ref="AZ672:AZ735" si="166">AY672*INDEX($DB$90:$DB$92,MATCH($CQ$85,Currency,0))/$DB$90</f>
        <v>#N/A</v>
      </c>
      <c r="BA672" s="91"/>
      <c r="CK672" s="160" t="str">
        <f t="shared" si="164"/>
        <v>..</v>
      </c>
      <c r="CL672" s="18"/>
      <c r="CM672" s="18"/>
      <c r="CN672" s="18"/>
      <c r="CO672" s="23"/>
      <c r="CP672" s="225"/>
      <c r="CQ672" s="225"/>
      <c r="DJ672" s="231"/>
      <c r="DL672" s="232"/>
      <c r="DM672" s="233"/>
      <c r="DN672" s="234"/>
      <c r="DO672" s="234"/>
      <c r="DP672" s="234"/>
    </row>
    <row r="673" spans="46:120" x14ac:dyDescent="0.3">
      <c r="AT673" s="44" t="str">
        <f t="shared" si="165"/>
        <v>16_18B.LO.W</v>
      </c>
      <c r="AU673" s="18" t="s">
        <v>72</v>
      </c>
      <c r="AV673" s="18" t="s">
        <v>187</v>
      </c>
      <c r="AW673" s="20" t="s">
        <v>113</v>
      </c>
      <c r="AX673" s="227">
        <v>1220115</v>
      </c>
      <c r="AY673" s="228">
        <v>0</v>
      </c>
      <c r="AZ673" s="225" t="e">
        <f t="shared" si="166"/>
        <v>#N/A</v>
      </c>
      <c r="BA673" s="91"/>
      <c r="CK673" s="160" t="str">
        <f t="shared" si="164"/>
        <v>..</v>
      </c>
      <c r="CL673" s="18"/>
      <c r="CM673" s="18"/>
      <c r="CN673" s="18"/>
      <c r="CO673" s="23"/>
      <c r="CP673" s="225"/>
      <c r="CQ673" s="225"/>
      <c r="DJ673" s="231"/>
      <c r="DL673" s="232"/>
      <c r="DM673" s="233"/>
      <c r="DN673" s="234"/>
      <c r="DO673" s="234"/>
      <c r="DP673" s="234"/>
    </row>
    <row r="674" spans="46:120" x14ac:dyDescent="0.3">
      <c r="AT674" s="44" t="str">
        <f t="shared" si="165"/>
        <v>16_18F.LO.W</v>
      </c>
      <c r="AU674" s="18" t="s">
        <v>72</v>
      </c>
      <c r="AV674" s="18" t="s">
        <v>753</v>
      </c>
      <c r="AW674" s="20" t="s">
        <v>113</v>
      </c>
      <c r="AX674" s="227">
        <v>1220115</v>
      </c>
      <c r="AY674" s="228">
        <v>0</v>
      </c>
      <c r="AZ674" s="225" t="e">
        <f t="shared" si="166"/>
        <v>#N/A</v>
      </c>
      <c r="BA674" s="91"/>
      <c r="CK674" s="160" t="str">
        <f t="shared" si="164"/>
        <v>..</v>
      </c>
      <c r="CL674" s="18"/>
      <c r="CM674" s="18"/>
      <c r="CN674" s="18"/>
      <c r="CO674" s="23"/>
      <c r="CP674" s="225"/>
      <c r="CQ674" s="225"/>
      <c r="DJ674" s="231"/>
      <c r="DL674" s="232"/>
      <c r="DM674" s="233"/>
      <c r="DN674" s="234"/>
      <c r="DO674" s="234"/>
      <c r="DP674" s="234"/>
    </row>
    <row r="675" spans="46:120" x14ac:dyDescent="0.3">
      <c r="AT675" s="44" t="str">
        <f t="shared" si="165"/>
        <v>16_20B.LO.W</v>
      </c>
      <c r="AU675" s="18" t="s">
        <v>72</v>
      </c>
      <c r="AV675" s="18" t="s">
        <v>297</v>
      </c>
      <c r="AW675" s="20" t="s">
        <v>113</v>
      </c>
      <c r="AX675" s="227">
        <v>1220115</v>
      </c>
      <c r="AY675" s="228">
        <v>0</v>
      </c>
      <c r="AZ675" s="225" t="e">
        <f t="shared" si="166"/>
        <v>#N/A</v>
      </c>
      <c r="BA675" s="91"/>
      <c r="CK675" s="160" t="str">
        <f t="shared" si="164"/>
        <v>..</v>
      </c>
      <c r="CL675" s="18"/>
      <c r="CM675" s="18"/>
      <c r="CN675" s="18"/>
      <c r="CO675" s="23"/>
      <c r="CP675" s="225"/>
      <c r="CQ675" s="225"/>
      <c r="DJ675" s="231"/>
      <c r="DL675" s="232"/>
      <c r="DM675" s="233"/>
      <c r="DN675" s="234"/>
      <c r="DO675" s="234"/>
      <c r="DP675" s="234"/>
    </row>
    <row r="676" spans="46:120" x14ac:dyDescent="0.3">
      <c r="AT676" s="44" t="str">
        <f t="shared" si="165"/>
        <v>16_22B.LO.W</v>
      </c>
      <c r="AU676" s="18" t="s">
        <v>72</v>
      </c>
      <c r="AV676" s="18" t="s">
        <v>373</v>
      </c>
      <c r="AW676" s="20" t="s">
        <v>113</v>
      </c>
      <c r="AX676" s="227">
        <v>1220115</v>
      </c>
      <c r="AY676" s="228">
        <v>0</v>
      </c>
      <c r="AZ676" s="225" t="e">
        <f t="shared" si="166"/>
        <v>#N/A</v>
      </c>
      <c r="BA676" s="91"/>
      <c r="CK676" s="160" t="str">
        <f t="shared" si="164"/>
        <v>..</v>
      </c>
      <c r="CL676" s="18"/>
      <c r="CM676" s="18"/>
      <c r="CN676" s="18"/>
      <c r="CO676" s="23"/>
      <c r="CP676" s="225"/>
      <c r="CQ676" s="225"/>
      <c r="DJ676" s="231"/>
      <c r="DL676" s="232"/>
      <c r="DM676" s="233"/>
      <c r="DN676" s="234"/>
      <c r="DO676" s="234"/>
      <c r="DP676" s="234"/>
    </row>
    <row r="677" spans="46:120" x14ac:dyDescent="0.3">
      <c r="AT677" s="44" t="str">
        <f t="shared" si="165"/>
        <v>16_24B.LO.W</v>
      </c>
      <c r="AU677" s="18" t="s">
        <v>72</v>
      </c>
      <c r="AV677" s="18" t="s">
        <v>457</v>
      </c>
      <c r="AW677" s="20" t="s">
        <v>113</v>
      </c>
      <c r="AX677" s="227">
        <v>1220115</v>
      </c>
      <c r="AY677" s="228">
        <v>0</v>
      </c>
      <c r="AZ677" s="225" t="e">
        <f t="shared" si="166"/>
        <v>#N/A</v>
      </c>
      <c r="BA677" s="91"/>
      <c r="CK677" s="160" t="str">
        <f t="shared" si="164"/>
        <v>..</v>
      </c>
      <c r="CL677" s="18"/>
      <c r="CM677" s="18"/>
      <c r="CN677" s="18"/>
      <c r="CO677" s="23"/>
      <c r="CP677" s="225"/>
      <c r="CQ677" s="225"/>
      <c r="DJ677" s="231"/>
      <c r="DL677" s="232"/>
      <c r="DM677" s="233"/>
      <c r="DN677" s="234"/>
      <c r="DO677" s="234"/>
      <c r="DP677" s="234"/>
    </row>
    <row r="678" spans="46:120" x14ac:dyDescent="0.3">
      <c r="AT678" s="44" t="str">
        <f t="shared" si="165"/>
        <v>16_26B.LO.W</v>
      </c>
      <c r="AU678" s="18" t="s">
        <v>72</v>
      </c>
      <c r="AV678" s="18" t="s">
        <v>550</v>
      </c>
      <c r="AW678" s="20" t="s">
        <v>113</v>
      </c>
      <c r="AX678" s="227">
        <v>1220115</v>
      </c>
      <c r="AY678" s="228">
        <v>0</v>
      </c>
      <c r="AZ678" s="225" t="e">
        <f t="shared" si="166"/>
        <v>#N/A</v>
      </c>
      <c r="BA678" s="91"/>
      <c r="CK678" s="160" t="str">
        <f t="shared" si="164"/>
        <v>..</v>
      </c>
      <c r="CL678" s="18"/>
      <c r="CM678" s="18"/>
      <c r="CN678" s="18"/>
      <c r="CO678" s="23"/>
      <c r="CP678" s="225"/>
      <c r="CQ678" s="225"/>
      <c r="DJ678" s="231"/>
      <c r="DL678" s="232"/>
      <c r="DM678" s="233"/>
      <c r="DN678" s="234"/>
      <c r="DO678" s="234"/>
      <c r="DP678" s="234"/>
    </row>
    <row r="679" spans="46:120" x14ac:dyDescent="0.3">
      <c r="AT679" s="44" t="str">
        <f t="shared" si="165"/>
        <v>18_20B.LO.W</v>
      </c>
      <c r="AU679" s="18" t="s">
        <v>72</v>
      </c>
      <c r="AV679" s="18" t="s">
        <v>317</v>
      </c>
      <c r="AW679" s="20" t="s">
        <v>113</v>
      </c>
      <c r="AX679" s="227">
        <v>1220115</v>
      </c>
      <c r="AY679" s="228">
        <v>0</v>
      </c>
      <c r="AZ679" s="225" t="e">
        <f t="shared" si="166"/>
        <v>#N/A</v>
      </c>
      <c r="BA679" s="91"/>
      <c r="CK679" s="160" t="str">
        <f t="shared" si="164"/>
        <v>..</v>
      </c>
      <c r="CL679" s="18"/>
      <c r="CM679" s="18"/>
      <c r="CN679" s="18"/>
      <c r="CO679" s="23"/>
      <c r="CP679" s="225"/>
      <c r="CQ679" s="225"/>
      <c r="DJ679" s="231"/>
      <c r="DL679" s="232"/>
      <c r="DM679" s="233"/>
      <c r="DN679" s="234"/>
      <c r="DO679" s="234"/>
      <c r="DP679" s="234"/>
    </row>
    <row r="680" spans="46:120" x14ac:dyDescent="0.3">
      <c r="AT680" s="44" t="str">
        <f t="shared" si="165"/>
        <v>18_22B.LO.W</v>
      </c>
      <c r="AU680" s="18" t="s">
        <v>72</v>
      </c>
      <c r="AV680" s="18" t="s">
        <v>391</v>
      </c>
      <c r="AW680" s="20" t="s">
        <v>113</v>
      </c>
      <c r="AX680" s="227">
        <v>1220115</v>
      </c>
      <c r="AY680" s="228">
        <v>0</v>
      </c>
      <c r="AZ680" s="225" t="e">
        <f t="shared" si="166"/>
        <v>#N/A</v>
      </c>
      <c r="BA680" s="91"/>
      <c r="CK680" s="160" t="str">
        <f t="shared" si="164"/>
        <v>..</v>
      </c>
      <c r="CL680" s="18"/>
      <c r="CM680" s="18"/>
      <c r="CN680" s="18"/>
      <c r="CO680" s="23"/>
      <c r="CP680" s="225"/>
      <c r="CQ680" s="225"/>
      <c r="DJ680" s="231"/>
      <c r="DL680" s="232"/>
      <c r="DM680" s="233"/>
      <c r="DN680" s="234"/>
      <c r="DO680" s="234"/>
      <c r="DP680" s="234"/>
    </row>
    <row r="681" spans="46:120" x14ac:dyDescent="0.3">
      <c r="AT681" s="44" t="str">
        <f t="shared" si="165"/>
        <v>18_24B.LO.W</v>
      </c>
      <c r="AU681" s="18" t="s">
        <v>72</v>
      </c>
      <c r="AV681" s="18" t="s">
        <v>475</v>
      </c>
      <c r="AW681" s="20" t="s">
        <v>113</v>
      </c>
      <c r="AX681" s="227">
        <v>1220115</v>
      </c>
      <c r="AY681" s="228">
        <v>0</v>
      </c>
      <c r="AZ681" s="225" t="e">
        <f t="shared" si="166"/>
        <v>#N/A</v>
      </c>
      <c r="BA681" s="91"/>
      <c r="CK681" s="160" t="str">
        <f t="shared" si="164"/>
        <v>..</v>
      </c>
      <c r="CL681" s="18"/>
      <c r="CM681" s="18"/>
      <c r="CN681" s="18"/>
      <c r="CO681" s="23"/>
      <c r="CP681" s="225"/>
      <c r="CQ681" s="225"/>
      <c r="DJ681" s="231"/>
      <c r="DL681" s="232"/>
      <c r="DM681" s="233"/>
      <c r="DN681" s="234"/>
      <c r="DO681" s="234"/>
      <c r="DP681" s="234"/>
    </row>
    <row r="682" spans="46:120" x14ac:dyDescent="0.3">
      <c r="AT682" s="44" t="str">
        <f t="shared" si="165"/>
        <v>20_22B.LO.W</v>
      </c>
      <c r="AU682" s="18" t="s">
        <v>72</v>
      </c>
      <c r="AV682" s="18" t="s">
        <v>410</v>
      </c>
      <c r="AW682" s="20" t="s">
        <v>113</v>
      </c>
      <c r="AX682" s="227">
        <v>1220115</v>
      </c>
      <c r="AY682" s="228">
        <v>0</v>
      </c>
      <c r="AZ682" s="225" t="e">
        <f t="shared" si="166"/>
        <v>#N/A</v>
      </c>
      <c r="BA682" s="91"/>
      <c r="CK682" s="160" t="str">
        <f t="shared" si="164"/>
        <v>..</v>
      </c>
      <c r="CL682" s="18"/>
      <c r="CM682" s="18"/>
      <c r="CN682" s="18"/>
      <c r="CO682" s="23"/>
      <c r="CP682" s="225"/>
      <c r="CQ682" s="225"/>
      <c r="DJ682" s="231"/>
      <c r="DL682" s="232"/>
      <c r="DM682" s="233"/>
      <c r="DN682" s="234"/>
      <c r="DO682" s="234"/>
      <c r="DP682" s="234"/>
    </row>
    <row r="683" spans="46:120" x14ac:dyDescent="0.3">
      <c r="AT683" s="44" t="str">
        <f t="shared" si="165"/>
        <v>20_24B.LO.W</v>
      </c>
      <c r="AU683" s="18" t="s">
        <v>72</v>
      </c>
      <c r="AV683" s="18" t="s">
        <v>494</v>
      </c>
      <c r="AW683" s="20" t="s">
        <v>113</v>
      </c>
      <c r="AX683" s="227">
        <v>1220115</v>
      </c>
      <c r="AY683" s="228">
        <v>0</v>
      </c>
      <c r="AZ683" s="225" t="e">
        <f t="shared" si="166"/>
        <v>#N/A</v>
      </c>
      <c r="BA683" s="91"/>
      <c r="CK683" s="160" t="str">
        <f t="shared" si="164"/>
        <v>..</v>
      </c>
      <c r="CL683" s="18"/>
      <c r="CM683" s="18"/>
      <c r="CN683" s="18"/>
      <c r="CO683" s="23"/>
      <c r="CP683" s="225"/>
      <c r="CQ683" s="225"/>
      <c r="DJ683" s="231"/>
      <c r="DL683" s="232"/>
      <c r="DM683" s="233"/>
      <c r="DN683" s="234"/>
      <c r="DO683" s="234"/>
      <c r="DP683" s="234"/>
    </row>
    <row r="684" spans="46:120" x14ac:dyDescent="0.3">
      <c r="AT684" s="44" t="str">
        <f t="shared" si="165"/>
        <v>3H_13S.LO.W</v>
      </c>
      <c r="AU684" s="18" t="s">
        <v>72</v>
      </c>
      <c r="AV684" s="18" t="s">
        <v>1054</v>
      </c>
      <c r="AW684" s="20" t="s">
        <v>113</v>
      </c>
      <c r="AX684" s="227">
        <v>1220115</v>
      </c>
      <c r="AY684" s="228">
        <v>0</v>
      </c>
      <c r="AZ684" s="225" t="e">
        <f t="shared" si="166"/>
        <v>#N/A</v>
      </c>
      <c r="BA684" s="91"/>
      <c r="CK684" s="160" t="str">
        <f t="shared" si="164"/>
        <v>..</v>
      </c>
      <c r="CL684" s="18"/>
      <c r="CM684" s="18"/>
      <c r="CN684" s="18"/>
      <c r="CO684" s="23"/>
      <c r="CP684" s="225"/>
      <c r="CQ684" s="225"/>
      <c r="DJ684" s="231"/>
      <c r="DL684" s="232"/>
      <c r="DM684" s="233"/>
      <c r="DN684" s="234"/>
      <c r="DO684" s="234"/>
      <c r="DP684" s="234"/>
    </row>
    <row r="685" spans="46:120" x14ac:dyDescent="0.3">
      <c r="AT685" s="44" t="str">
        <f t="shared" si="165"/>
        <v>4_14S.LO.W</v>
      </c>
      <c r="AU685" s="18" t="s">
        <v>72</v>
      </c>
      <c r="AV685" s="18" t="s">
        <v>1071</v>
      </c>
      <c r="AW685" s="20" t="s">
        <v>113</v>
      </c>
      <c r="AX685" s="227">
        <v>1220115</v>
      </c>
      <c r="AY685" s="228">
        <v>0</v>
      </c>
      <c r="AZ685" s="225" t="e">
        <f t="shared" si="166"/>
        <v>#N/A</v>
      </c>
      <c r="BA685" s="91"/>
      <c r="CK685" s="160" t="str">
        <f t="shared" si="164"/>
        <v>..</v>
      </c>
      <c r="CL685" s="18"/>
      <c r="CM685" s="18"/>
      <c r="CN685" s="18"/>
      <c r="CO685" s="23"/>
      <c r="CP685" s="225"/>
      <c r="CQ685" s="225"/>
      <c r="DJ685" s="231"/>
      <c r="DL685" s="232"/>
      <c r="DM685" s="233"/>
      <c r="DN685" s="234"/>
      <c r="DO685" s="234"/>
      <c r="DP685" s="234"/>
    </row>
    <row r="686" spans="46:120" x14ac:dyDescent="0.3">
      <c r="AT686" s="44" t="str">
        <f t="shared" si="165"/>
        <v>4_14x8S.LO.W</v>
      </c>
      <c r="AU686" s="18" t="s">
        <v>72</v>
      </c>
      <c r="AV686" s="18" t="s">
        <v>1107</v>
      </c>
      <c r="AW686" s="20" t="s">
        <v>113</v>
      </c>
      <c r="AX686" s="227">
        <v>1220115</v>
      </c>
      <c r="AY686" s="228">
        <v>0</v>
      </c>
      <c r="AZ686" s="225" t="e">
        <f t="shared" si="166"/>
        <v>#N/A</v>
      </c>
      <c r="BA686" s="91"/>
      <c r="CK686" s="160" t="str">
        <f t="shared" si="164"/>
        <v>..</v>
      </c>
      <c r="CL686" s="18"/>
      <c r="CM686" s="18"/>
      <c r="CN686" s="18"/>
      <c r="CO686" s="23"/>
      <c r="CP686" s="225"/>
      <c r="CQ686" s="225"/>
      <c r="DJ686" s="231"/>
      <c r="DL686" s="232"/>
      <c r="DM686" s="233"/>
      <c r="DN686" s="234"/>
      <c r="DO686" s="234"/>
      <c r="DP686" s="234"/>
    </row>
    <row r="687" spans="46:120" x14ac:dyDescent="0.3">
      <c r="AT687" s="44" t="str">
        <f t="shared" si="165"/>
        <v>5_14S.LO.W</v>
      </c>
      <c r="AU687" s="18" t="s">
        <v>72</v>
      </c>
      <c r="AV687" s="18" t="s">
        <v>1081</v>
      </c>
      <c r="AW687" s="20" t="s">
        <v>113</v>
      </c>
      <c r="AX687" s="227">
        <v>1220115</v>
      </c>
      <c r="AY687" s="228">
        <v>0</v>
      </c>
      <c r="AZ687" s="225" t="e">
        <f t="shared" si="166"/>
        <v>#N/A</v>
      </c>
      <c r="BA687" s="91"/>
      <c r="CK687" s="160" t="str">
        <f t="shared" si="164"/>
        <v>..</v>
      </c>
      <c r="CL687" s="18"/>
      <c r="CM687" s="18"/>
      <c r="CN687" s="18"/>
      <c r="CO687" s="23"/>
      <c r="CP687" s="225"/>
      <c r="CQ687" s="225"/>
      <c r="DJ687" s="231"/>
      <c r="DL687" s="232"/>
      <c r="DM687" s="233"/>
      <c r="DN687" s="234"/>
      <c r="DO687" s="234"/>
      <c r="DP687" s="234"/>
    </row>
    <row r="688" spans="46:120" x14ac:dyDescent="0.3">
      <c r="AT688" s="44" t="str">
        <f t="shared" si="165"/>
        <v>5_14x8S.LO.W</v>
      </c>
      <c r="AU688" s="18" t="s">
        <v>72</v>
      </c>
      <c r="AV688" s="18" t="s">
        <v>1118</v>
      </c>
      <c r="AW688" s="20" t="s">
        <v>113</v>
      </c>
      <c r="AX688" s="227">
        <v>1220115</v>
      </c>
      <c r="AY688" s="228">
        <v>0</v>
      </c>
      <c r="AZ688" s="225" t="e">
        <f t="shared" si="166"/>
        <v>#N/A</v>
      </c>
      <c r="BA688" s="91"/>
      <c r="CK688" s="160" t="str">
        <f t="shared" si="164"/>
        <v>..</v>
      </c>
      <c r="CL688" s="18"/>
      <c r="CM688" s="18"/>
      <c r="CN688" s="18"/>
      <c r="CO688" s="23"/>
      <c r="CP688" s="225"/>
      <c r="CQ688" s="225"/>
      <c r="DJ688" s="231"/>
      <c r="DL688" s="232"/>
      <c r="DM688" s="233"/>
      <c r="DN688" s="234"/>
      <c r="DO688" s="234"/>
      <c r="DP688" s="234"/>
    </row>
    <row r="689" spans="46:120" x14ac:dyDescent="0.3">
      <c r="AT689" s="44" t="str">
        <f t="shared" si="165"/>
        <v>5H_14x8S.LO.W</v>
      </c>
      <c r="AU689" s="18" t="s">
        <v>72</v>
      </c>
      <c r="AV689" s="18" t="s">
        <v>1126</v>
      </c>
      <c r="AW689" s="20" t="s">
        <v>113</v>
      </c>
      <c r="AX689" s="227">
        <v>1220115</v>
      </c>
      <c r="AY689" s="228">
        <v>0</v>
      </c>
      <c r="AZ689" s="225" t="e">
        <f t="shared" si="166"/>
        <v>#N/A</v>
      </c>
      <c r="BA689" s="91"/>
      <c r="CK689" s="160" t="str">
        <f t="shared" si="164"/>
        <v>..</v>
      </c>
      <c r="CL689" s="18"/>
      <c r="CM689" s="18"/>
      <c r="CN689" s="18"/>
      <c r="CO689" s="23"/>
      <c r="CP689" s="225"/>
      <c r="CQ689" s="225"/>
      <c r="DJ689" s="231"/>
      <c r="DL689" s="232"/>
      <c r="DM689" s="233"/>
      <c r="DN689" s="234"/>
      <c r="DO689" s="234"/>
      <c r="DP689" s="234"/>
    </row>
    <row r="690" spans="46:120" x14ac:dyDescent="0.3">
      <c r="AT690" s="44" t="str">
        <f t="shared" si="165"/>
        <v>6_12S.LO.W</v>
      </c>
      <c r="AU690" s="18" t="s">
        <v>72</v>
      </c>
      <c r="AV690" s="18" t="s">
        <v>1047</v>
      </c>
      <c r="AW690" s="20" t="s">
        <v>113</v>
      </c>
      <c r="AX690" s="227">
        <v>1220115</v>
      </c>
      <c r="AY690" s="228">
        <v>0</v>
      </c>
      <c r="AZ690" s="225" t="e">
        <f t="shared" si="166"/>
        <v>#N/A</v>
      </c>
      <c r="BA690" s="91"/>
      <c r="CK690" s="160" t="str">
        <f t="shared" si="164"/>
        <v>..</v>
      </c>
      <c r="CL690" s="18"/>
      <c r="CM690" s="18"/>
      <c r="CN690" s="18"/>
      <c r="CO690" s="23"/>
      <c r="CP690" s="225"/>
      <c r="CQ690" s="225"/>
      <c r="DJ690" s="231"/>
      <c r="DL690" s="232"/>
      <c r="DM690" s="233"/>
      <c r="DN690" s="234"/>
      <c r="DO690" s="234"/>
      <c r="DP690" s="234"/>
    </row>
    <row r="691" spans="46:120" x14ac:dyDescent="0.3">
      <c r="AT691" s="44" t="str">
        <f t="shared" si="165"/>
        <v>6_13S.LO.W</v>
      </c>
      <c r="AU691" s="18" t="s">
        <v>72</v>
      </c>
      <c r="AV691" s="18" t="s">
        <v>1066</v>
      </c>
      <c r="AW691" s="20" t="s">
        <v>113</v>
      </c>
      <c r="AX691" s="227">
        <v>1220115</v>
      </c>
      <c r="AY691" s="228">
        <v>0</v>
      </c>
      <c r="AZ691" s="225" t="e">
        <f t="shared" si="166"/>
        <v>#N/A</v>
      </c>
      <c r="BA691" s="91"/>
      <c r="CK691" s="160" t="str">
        <f t="shared" si="164"/>
        <v>..</v>
      </c>
      <c r="CL691" s="18"/>
      <c r="CM691" s="18"/>
      <c r="CN691" s="18"/>
      <c r="CO691" s="23"/>
      <c r="CP691" s="225"/>
      <c r="CQ691" s="225"/>
      <c r="DJ691" s="231"/>
      <c r="DL691" s="232"/>
      <c r="DM691" s="233"/>
      <c r="DN691" s="234"/>
      <c r="DO691" s="234"/>
      <c r="DP691" s="234"/>
    </row>
    <row r="692" spans="46:120" x14ac:dyDescent="0.3">
      <c r="AT692" s="44" t="str">
        <f t="shared" si="165"/>
        <v>6H_14S.LO.W</v>
      </c>
      <c r="AU692" s="18" t="s">
        <v>72</v>
      </c>
      <c r="AV692" s="18" t="s">
        <v>1096</v>
      </c>
      <c r="AW692" s="20" t="s">
        <v>113</v>
      </c>
      <c r="AX692" s="227">
        <v>1220115</v>
      </c>
      <c r="AY692" s="228">
        <v>0</v>
      </c>
      <c r="AZ692" s="225" t="e">
        <f t="shared" si="166"/>
        <v>#N/A</v>
      </c>
      <c r="BA692" s="91"/>
      <c r="CK692" s="160" t="str">
        <f t="shared" si="164"/>
        <v>..</v>
      </c>
      <c r="CL692" s="18"/>
      <c r="CM692" s="18"/>
      <c r="CN692" s="18"/>
      <c r="CO692" s="23"/>
      <c r="CP692" s="225"/>
      <c r="CQ692" s="225"/>
      <c r="DJ692" s="231"/>
      <c r="DL692" s="232"/>
      <c r="DM692" s="233"/>
      <c r="DN692" s="234"/>
      <c r="DO692" s="234"/>
      <c r="DP692" s="234"/>
    </row>
    <row r="693" spans="46:120" x14ac:dyDescent="0.3">
      <c r="AT693" s="44" t="str">
        <f t="shared" si="165"/>
        <v>6H_14x8S.LO.W</v>
      </c>
      <c r="AU693" s="18" t="s">
        <v>72</v>
      </c>
      <c r="AV693" s="18" t="s">
        <v>1134</v>
      </c>
      <c r="AW693" s="20" t="s">
        <v>113</v>
      </c>
      <c r="AX693" s="227">
        <v>1220115</v>
      </c>
      <c r="AY693" s="228">
        <v>0</v>
      </c>
      <c r="AZ693" s="225" t="e">
        <f t="shared" si="166"/>
        <v>#N/A</v>
      </c>
      <c r="BA693" s="91"/>
      <c r="CK693" s="160" t="str">
        <f t="shared" si="164"/>
        <v>..</v>
      </c>
      <c r="CL693" s="18"/>
      <c r="CM693" s="18"/>
      <c r="CN693" s="18"/>
      <c r="CO693" s="23"/>
      <c r="CP693" s="225"/>
      <c r="CQ693" s="225"/>
      <c r="DJ693" s="231"/>
      <c r="DL693" s="232"/>
      <c r="DM693" s="233"/>
      <c r="DN693" s="234"/>
      <c r="DO693" s="234"/>
      <c r="DP693" s="234"/>
    </row>
    <row r="694" spans="46:120" x14ac:dyDescent="0.3">
      <c r="AT694" s="44" t="str">
        <f t="shared" si="165"/>
        <v>7_10T.LO.W</v>
      </c>
      <c r="AU694" s="18" t="s">
        <v>72</v>
      </c>
      <c r="AV694" s="18" t="s">
        <v>795</v>
      </c>
      <c r="AW694" s="20" t="s">
        <v>113</v>
      </c>
      <c r="AX694" s="227">
        <v>1220115</v>
      </c>
      <c r="AY694" s="228">
        <v>0</v>
      </c>
      <c r="AZ694" s="225" t="e">
        <f t="shared" si="166"/>
        <v>#N/A</v>
      </c>
      <c r="BA694" s="91"/>
      <c r="CK694" s="160" t="str">
        <f t="shared" si="164"/>
        <v>..</v>
      </c>
      <c r="CL694" s="18"/>
      <c r="CM694" s="18"/>
      <c r="CN694" s="18"/>
      <c r="CO694" s="23"/>
      <c r="CP694" s="225"/>
      <c r="CQ694" s="225"/>
      <c r="DJ694" s="231"/>
      <c r="DL694" s="232"/>
      <c r="DM694" s="233"/>
      <c r="DN694" s="234"/>
      <c r="DO694" s="234"/>
      <c r="DP694" s="234"/>
    </row>
    <row r="695" spans="46:120" x14ac:dyDescent="0.3">
      <c r="AT695" s="44" t="str">
        <f t="shared" si="165"/>
        <v>7_8T.LO.W</v>
      </c>
      <c r="AU695" s="18" t="s">
        <v>72</v>
      </c>
      <c r="AV695" s="18" t="s">
        <v>778</v>
      </c>
      <c r="AW695" s="20" t="s">
        <v>113</v>
      </c>
      <c r="AX695" s="227">
        <v>1220115</v>
      </c>
      <c r="AY695" s="228">
        <v>0</v>
      </c>
      <c r="AZ695" s="225" t="e">
        <f t="shared" si="166"/>
        <v>#N/A</v>
      </c>
      <c r="BA695" s="91"/>
      <c r="CK695" s="160" t="str">
        <f t="shared" si="164"/>
        <v>..</v>
      </c>
      <c r="CL695" s="18"/>
      <c r="CM695" s="18"/>
      <c r="CN695" s="18"/>
      <c r="CO695" s="23"/>
      <c r="CP695" s="225"/>
      <c r="CQ695" s="225"/>
      <c r="DJ695" s="231"/>
      <c r="DL695" s="232"/>
      <c r="DM695" s="233"/>
      <c r="DN695" s="234"/>
      <c r="DO695" s="234"/>
      <c r="DP695" s="234"/>
    </row>
    <row r="696" spans="46:120" x14ac:dyDescent="0.3">
      <c r="AT696" s="44" t="str">
        <f t="shared" si="165"/>
        <v>7H_10T.LO.W</v>
      </c>
      <c r="AU696" s="18" t="s">
        <v>72</v>
      </c>
      <c r="AV696" s="18" t="s">
        <v>802</v>
      </c>
      <c r="AW696" s="20" t="s">
        <v>113</v>
      </c>
      <c r="AX696" s="227">
        <v>1220115</v>
      </c>
      <c r="AY696" s="228">
        <v>0</v>
      </c>
      <c r="AZ696" s="225" t="e">
        <f t="shared" si="166"/>
        <v>#N/A</v>
      </c>
      <c r="BA696" s="91"/>
      <c r="CK696" s="160" t="str">
        <f t="shared" si="164"/>
        <v>..</v>
      </c>
      <c r="CL696" s="18"/>
      <c r="CM696" s="18"/>
      <c r="CN696" s="18"/>
      <c r="CO696" s="23"/>
      <c r="CP696" s="225"/>
      <c r="CQ696" s="225"/>
      <c r="DJ696" s="231"/>
      <c r="DL696" s="232"/>
      <c r="DM696" s="233"/>
      <c r="DN696" s="234"/>
      <c r="DO696" s="234"/>
      <c r="DP696" s="234"/>
    </row>
    <row r="697" spans="46:120" x14ac:dyDescent="0.3">
      <c r="AT697" s="44" t="str">
        <f t="shared" si="165"/>
        <v>8_10T.LO.W</v>
      </c>
      <c r="AU697" s="18" t="s">
        <v>72</v>
      </c>
      <c r="AV697" s="18" t="s">
        <v>810</v>
      </c>
      <c r="AW697" s="20" t="s">
        <v>113</v>
      </c>
      <c r="AX697" s="227">
        <v>1220115</v>
      </c>
      <c r="AY697" s="228">
        <v>0</v>
      </c>
      <c r="AZ697" s="225" t="e">
        <f t="shared" si="166"/>
        <v>#N/A</v>
      </c>
      <c r="BA697" s="91"/>
      <c r="CK697" s="160" t="str">
        <f t="shared" si="164"/>
        <v>..</v>
      </c>
      <c r="CL697" s="18"/>
      <c r="CM697" s="18"/>
      <c r="CN697" s="18"/>
      <c r="CO697" s="23"/>
      <c r="CP697" s="225"/>
      <c r="CQ697" s="225"/>
      <c r="DJ697" s="231"/>
      <c r="DL697" s="232"/>
      <c r="DM697" s="233"/>
      <c r="DN697" s="234"/>
      <c r="DO697" s="234"/>
      <c r="DP697" s="234"/>
    </row>
    <row r="698" spans="46:120" x14ac:dyDescent="0.3">
      <c r="AT698" s="44" t="str">
        <f t="shared" si="165"/>
        <v>8_12T.LO.W</v>
      </c>
      <c r="AU698" s="18" t="s">
        <v>72</v>
      </c>
      <c r="AV698" s="18" t="s">
        <v>826</v>
      </c>
      <c r="AW698" s="20" t="s">
        <v>113</v>
      </c>
      <c r="AX698" s="227">
        <v>1220115</v>
      </c>
      <c r="AY698" s="228">
        <v>0</v>
      </c>
      <c r="AZ698" s="225" t="e">
        <f t="shared" si="166"/>
        <v>#N/A</v>
      </c>
      <c r="BA698" s="91"/>
      <c r="CK698" s="160" t="str">
        <f t="shared" si="164"/>
        <v>..</v>
      </c>
      <c r="CL698" s="18"/>
      <c r="CM698" s="18"/>
      <c r="CN698" s="18"/>
      <c r="CO698" s="23"/>
      <c r="CP698" s="225"/>
      <c r="CQ698" s="225"/>
      <c r="DJ698" s="231"/>
      <c r="DL698" s="232"/>
      <c r="DM698" s="233"/>
      <c r="DN698" s="234"/>
      <c r="DO698" s="234"/>
      <c r="DP698" s="234"/>
    </row>
    <row r="699" spans="46:120" x14ac:dyDescent="0.3">
      <c r="AT699" s="44" t="str">
        <f t="shared" si="165"/>
        <v>8_14S.LO.W</v>
      </c>
      <c r="AU699" s="18" t="s">
        <v>72</v>
      </c>
      <c r="AV699" s="18" t="s">
        <v>1103</v>
      </c>
      <c r="AW699" s="20" t="s">
        <v>113</v>
      </c>
      <c r="AX699" s="227">
        <v>1220115</v>
      </c>
      <c r="AY699" s="228">
        <v>0</v>
      </c>
      <c r="AZ699" s="225" t="e">
        <f t="shared" si="166"/>
        <v>#N/A</v>
      </c>
      <c r="BA699" s="91"/>
      <c r="CK699" s="160" t="str">
        <f t="shared" si="164"/>
        <v>..</v>
      </c>
      <c r="CL699" s="18"/>
      <c r="CM699" s="18"/>
      <c r="CN699" s="18"/>
      <c r="CO699" s="23"/>
      <c r="CP699" s="225"/>
      <c r="CQ699" s="225"/>
      <c r="DJ699" s="231"/>
      <c r="DL699" s="232"/>
      <c r="DM699" s="233"/>
      <c r="DN699" s="234"/>
      <c r="DO699" s="234"/>
      <c r="DP699" s="234"/>
    </row>
    <row r="700" spans="46:120" x14ac:dyDescent="0.3">
      <c r="AT700" s="44" t="str">
        <f t="shared" si="165"/>
        <v>8_8T.LO.W</v>
      </c>
      <c r="AU700" s="18" t="s">
        <v>72</v>
      </c>
      <c r="AV700" s="18" t="s">
        <v>785</v>
      </c>
      <c r="AW700" s="20" t="s">
        <v>113</v>
      </c>
      <c r="AX700" s="227">
        <v>1220115</v>
      </c>
      <c r="AY700" s="228">
        <v>0</v>
      </c>
      <c r="AZ700" s="225" t="e">
        <f t="shared" si="166"/>
        <v>#N/A</v>
      </c>
      <c r="BA700" s="91"/>
      <c r="CK700" s="160" t="str">
        <f t="shared" si="164"/>
        <v>..</v>
      </c>
      <c r="CL700" s="18"/>
      <c r="CM700" s="18"/>
      <c r="CN700" s="18"/>
      <c r="CO700" s="23"/>
      <c r="CP700" s="225"/>
      <c r="CQ700" s="225"/>
      <c r="DJ700" s="231"/>
      <c r="DL700" s="232"/>
      <c r="DM700" s="233"/>
      <c r="DN700" s="234"/>
      <c r="DO700" s="234"/>
      <c r="DP700" s="234"/>
    </row>
    <row r="701" spans="46:120" x14ac:dyDescent="0.3">
      <c r="AT701" s="44" t="str">
        <f t="shared" si="165"/>
        <v>9_10T.LO.W</v>
      </c>
      <c r="AU701" s="18" t="s">
        <v>72</v>
      </c>
      <c r="AV701" s="18" t="s">
        <v>818</v>
      </c>
      <c r="AW701" s="20" t="s">
        <v>113</v>
      </c>
      <c r="AX701" s="227">
        <v>1220115</v>
      </c>
      <c r="AY701" s="228">
        <v>0</v>
      </c>
      <c r="AZ701" s="225" t="e">
        <f t="shared" si="166"/>
        <v>#N/A</v>
      </c>
      <c r="BA701" s="91"/>
      <c r="CK701" s="160" t="str">
        <f t="shared" ref="CK701:CK764" si="167">CONCATENATE(CM701,".",CN701,".",CO701)</f>
        <v>..</v>
      </c>
      <c r="CL701" s="18"/>
      <c r="CM701" s="18"/>
      <c r="CN701" s="18"/>
      <c r="CO701" s="23"/>
      <c r="CP701" s="225"/>
      <c r="CQ701" s="225"/>
      <c r="DJ701" s="231"/>
      <c r="DL701" s="232"/>
      <c r="DM701" s="233"/>
      <c r="DN701" s="234"/>
      <c r="DO701" s="234"/>
      <c r="DP701" s="234"/>
    </row>
    <row r="702" spans="46:120" x14ac:dyDescent="0.3">
      <c r="AT702" s="44" t="str">
        <f t="shared" si="165"/>
        <v>9_12T.LO.W</v>
      </c>
      <c r="AU702" s="18" t="s">
        <v>72</v>
      </c>
      <c r="AV702" s="18" t="s">
        <v>840</v>
      </c>
      <c r="AW702" s="20" t="s">
        <v>113</v>
      </c>
      <c r="AX702" s="227">
        <v>1220115</v>
      </c>
      <c r="AY702" s="228">
        <v>0</v>
      </c>
      <c r="AZ702" s="225" t="e">
        <f t="shared" si="166"/>
        <v>#N/A</v>
      </c>
      <c r="BA702" s="91"/>
      <c r="CK702" s="160" t="str">
        <f t="shared" si="167"/>
        <v>..</v>
      </c>
      <c r="CL702" s="18"/>
      <c r="CM702" s="18"/>
      <c r="CN702" s="18"/>
      <c r="CO702" s="23"/>
      <c r="CP702" s="225"/>
      <c r="CQ702" s="225"/>
      <c r="DJ702" s="231"/>
      <c r="DL702" s="232"/>
      <c r="DM702" s="233"/>
      <c r="DN702" s="234"/>
      <c r="DO702" s="234"/>
      <c r="DP702" s="234"/>
    </row>
    <row r="703" spans="46:120" x14ac:dyDescent="0.3">
      <c r="AT703" s="44" t="str">
        <f t="shared" si="165"/>
        <v>9_13T.LO.W</v>
      </c>
      <c r="AU703" s="18" t="s">
        <v>72</v>
      </c>
      <c r="AV703" s="18" t="s">
        <v>876</v>
      </c>
      <c r="AW703" s="20" t="s">
        <v>113</v>
      </c>
      <c r="AX703" s="227">
        <v>1220115</v>
      </c>
      <c r="AY703" s="228">
        <v>0</v>
      </c>
      <c r="AZ703" s="225" t="e">
        <f t="shared" si="166"/>
        <v>#N/A</v>
      </c>
      <c r="BA703" s="91"/>
      <c r="CK703" s="160" t="str">
        <f t="shared" si="167"/>
        <v>..</v>
      </c>
      <c r="CL703" s="18"/>
      <c r="CM703" s="18"/>
      <c r="CN703" s="18"/>
      <c r="CO703" s="23"/>
      <c r="CP703" s="225"/>
      <c r="CQ703" s="225"/>
      <c r="DJ703" s="231"/>
      <c r="DL703" s="232"/>
      <c r="DM703" s="233"/>
      <c r="DN703" s="234"/>
      <c r="DO703" s="234"/>
      <c r="DP703" s="234"/>
    </row>
    <row r="704" spans="46:120" x14ac:dyDescent="0.3">
      <c r="AT704" s="44" t="str">
        <f t="shared" si="165"/>
        <v>9_14T.LO.W</v>
      </c>
      <c r="AU704" s="18" t="s">
        <v>72</v>
      </c>
      <c r="AV704" s="18" t="s">
        <v>917</v>
      </c>
      <c r="AW704" s="20" t="s">
        <v>113</v>
      </c>
      <c r="AX704" s="227">
        <v>1220115</v>
      </c>
      <c r="AY704" s="228">
        <v>0</v>
      </c>
      <c r="AZ704" s="225" t="e">
        <f t="shared" si="166"/>
        <v>#N/A</v>
      </c>
      <c r="BA704" s="91"/>
      <c r="CK704" s="160" t="str">
        <f t="shared" si="167"/>
        <v>..</v>
      </c>
      <c r="CL704" s="18"/>
      <c r="CM704" s="18"/>
      <c r="CN704" s="18"/>
      <c r="CO704" s="23"/>
      <c r="CP704" s="225"/>
      <c r="CQ704" s="225"/>
      <c r="DJ704" s="231"/>
      <c r="DL704" s="232"/>
      <c r="DM704" s="233"/>
      <c r="DN704" s="234"/>
      <c r="DO704" s="234"/>
      <c r="DP704" s="234"/>
    </row>
    <row r="705" spans="46:120" x14ac:dyDescent="0.3">
      <c r="AT705" s="44" t="str">
        <f t="shared" si="165"/>
        <v>10_12T.LX.IOV</v>
      </c>
      <c r="AU705" s="18" t="s">
        <v>71</v>
      </c>
      <c r="AV705" s="18" t="s">
        <v>850</v>
      </c>
      <c r="AW705" s="20" t="s">
        <v>1065</v>
      </c>
      <c r="AX705" s="227">
        <v>1220115</v>
      </c>
      <c r="AY705" s="228">
        <v>0</v>
      </c>
      <c r="AZ705" s="225" t="e">
        <f t="shared" si="166"/>
        <v>#N/A</v>
      </c>
      <c r="BA705" s="91"/>
      <c r="CK705" s="160" t="str">
        <f t="shared" si="167"/>
        <v>..</v>
      </c>
      <c r="CL705" s="18"/>
      <c r="CM705" s="18"/>
      <c r="CN705" s="18"/>
      <c r="CO705" s="23"/>
      <c r="CP705" s="225"/>
      <c r="CQ705" s="225"/>
      <c r="DJ705" s="231"/>
      <c r="DL705" s="232"/>
      <c r="DM705" s="233"/>
      <c r="DN705" s="234"/>
      <c r="DO705" s="234"/>
      <c r="DP705" s="234"/>
    </row>
    <row r="706" spans="46:120" x14ac:dyDescent="0.3">
      <c r="AT706" s="44" t="str">
        <f t="shared" si="165"/>
        <v>10_13T.LX.IOV</v>
      </c>
      <c r="AU706" s="18" t="s">
        <v>71</v>
      </c>
      <c r="AV706" s="18" t="s">
        <v>888</v>
      </c>
      <c r="AW706" s="20" t="s">
        <v>1065</v>
      </c>
      <c r="AX706" s="227">
        <v>1220115</v>
      </c>
      <c r="AY706" s="228">
        <v>0</v>
      </c>
      <c r="AZ706" s="225" t="e">
        <f t="shared" si="166"/>
        <v>#N/A</v>
      </c>
      <c r="BA706" s="91"/>
      <c r="CK706" s="160" t="str">
        <f t="shared" si="167"/>
        <v>..</v>
      </c>
      <c r="CL706" s="18"/>
      <c r="CM706" s="18"/>
      <c r="CN706" s="18"/>
      <c r="CO706" s="23"/>
      <c r="CP706" s="225"/>
      <c r="CQ706" s="225"/>
      <c r="DJ706" s="231"/>
      <c r="DL706" s="232"/>
      <c r="DM706" s="233"/>
      <c r="DN706" s="234"/>
      <c r="DO706" s="234"/>
      <c r="DP706" s="234"/>
    </row>
    <row r="707" spans="46:120" x14ac:dyDescent="0.3">
      <c r="AT707" s="44" t="str">
        <f t="shared" si="165"/>
        <v>10_14S.LX.IOV</v>
      </c>
      <c r="AU707" s="18" t="s">
        <v>71</v>
      </c>
      <c r="AV707" s="18" t="s">
        <v>1182</v>
      </c>
      <c r="AW707" s="20" t="s">
        <v>1065</v>
      </c>
      <c r="AX707" s="227">
        <v>1220115</v>
      </c>
      <c r="AY707" s="228">
        <v>0</v>
      </c>
      <c r="AZ707" s="225" t="e">
        <f t="shared" si="166"/>
        <v>#N/A</v>
      </c>
      <c r="BA707" s="91"/>
      <c r="CK707" s="160" t="str">
        <f t="shared" si="167"/>
        <v>..</v>
      </c>
      <c r="CL707" s="18"/>
      <c r="CM707" s="18"/>
      <c r="CN707" s="18"/>
      <c r="CO707" s="23"/>
      <c r="CP707" s="225"/>
      <c r="CQ707" s="225"/>
      <c r="DJ707" s="231"/>
      <c r="DL707" s="232"/>
      <c r="DM707" s="233"/>
      <c r="DN707" s="234"/>
      <c r="DO707" s="234"/>
      <c r="DP707" s="234"/>
    </row>
    <row r="708" spans="46:120" x14ac:dyDescent="0.3">
      <c r="AT708" s="44" t="str">
        <f t="shared" si="165"/>
        <v>10_14T.LX.IOV</v>
      </c>
      <c r="AU708" s="18" t="s">
        <v>71</v>
      </c>
      <c r="AV708" s="18" t="s">
        <v>930</v>
      </c>
      <c r="AW708" s="20" t="s">
        <v>1065</v>
      </c>
      <c r="AX708" s="227">
        <v>1220115</v>
      </c>
      <c r="AY708" s="228">
        <v>0</v>
      </c>
      <c r="AZ708" s="225" t="e">
        <f t="shared" si="166"/>
        <v>#N/A</v>
      </c>
      <c r="BA708" s="91"/>
      <c r="CK708" s="160" t="str">
        <f t="shared" si="167"/>
        <v>..</v>
      </c>
      <c r="CL708" s="18"/>
      <c r="CM708" s="18"/>
      <c r="CN708" s="18"/>
      <c r="CO708" s="23"/>
      <c r="CP708" s="225"/>
      <c r="CQ708" s="225"/>
      <c r="DJ708" s="231"/>
      <c r="DL708" s="232"/>
      <c r="DM708" s="233"/>
      <c r="DN708" s="234"/>
      <c r="DO708" s="234"/>
      <c r="DP708" s="234"/>
    </row>
    <row r="709" spans="46:120" x14ac:dyDescent="0.3">
      <c r="AT709" s="44" t="str">
        <f t="shared" si="165"/>
        <v>11_12T.LX.IOV</v>
      </c>
      <c r="AU709" s="18" t="s">
        <v>71</v>
      </c>
      <c r="AV709" s="18" t="s">
        <v>863</v>
      </c>
      <c r="AW709" s="20" t="s">
        <v>1065</v>
      </c>
      <c r="AX709" s="227">
        <v>1220115</v>
      </c>
      <c r="AY709" s="228">
        <v>0</v>
      </c>
      <c r="AZ709" s="225" t="e">
        <f t="shared" si="166"/>
        <v>#N/A</v>
      </c>
      <c r="BA709" s="91"/>
      <c r="CK709" s="160" t="str">
        <f t="shared" si="167"/>
        <v>..</v>
      </c>
      <c r="CL709" s="18"/>
      <c r="CM709" s="18"/>
      <c r="CN709" s="18"/>
      <c r="CO709" s="23"/>
      <c r="CP709" s="225"/>
      <c r="CQ709" s="225"/>
      <c r="DJ709" s="231"/>
      <c r="DL709" s="232"/>
      <c r="DM709" s="233"/>
      <c r="DN709" s="234"/>
      <c r="DO709" s="234"/>
      <c r="DP709" s="234"/>
    </row>
    <row r="710" spans="46:120" x14ac:dyDescent="0.3">
      <c r="AT710" s="44" t="str">
        <f t="shared" si="165"/>
        <v>11_13T.LX.IOV</v>
      </c>
      <c r="AU710" s="18" t="s">
        <v>71</v>
      </c>
      <c r="AV710" s="18" t="s">
        <v>898</v>
      </c>
      <c r="AW710" s="20" t="s">
        <v>1065</v>
      </c>
      <c r="AX710" s="227">
        <v>1220115</v>
      </c>
      <c r="AY710" s="228">
        <v>0</v>
      </c>
      <c r="AZ710" s="225" t="e">
        <f t="shared" si="166"/>
        <v>#N/A</v>
      </c>
      <c r="BA710" s="91"/>
      <c r="CK710" s="160" t="str">
        <f t="shared" si="167"/>
        <v>..</v>
      </c>
      <c r="CL710" s="18"/>
      <c r="CM710" s="18"/>
      <c r="CN710" s="18"/>
      <c r="CO710" s="23"/>
      <c r="CP710" s="225"/>
      <c r="CQ710" s="225"/>
      <c r="DJ710" s="231"/>
      <c r="DL710" s="232"/>
      <c r="DM710" s="233"/>
      <c r="DN710" s="234"/>
      <c r="DO710" s="234"/>
      <c r="DP710" s="234"/>
    </row>
    <row r="711" spans="46:120" x14ac:dyDescent="0.3">
      <c r="AT711" s="44" t="str">
        <f t="shared" si="165"/>
        <v>11_14T.LX.IOV</v>
      </c>
      <c r="AU711" s="18" t="s">
        <v>71</v>
      </c>
      <c r="AV711" s="18" t="s">
        <v>943</v>
      </c>
      <c r="AW711" s="20" t="s">
        <v>1065</v>
      </c>
      <c r="AX711" s="227">
        <v>1220115</v>
      </c>
      <c r="AY711" s="228">
        <v>0</v>
      </c>
      <c r="AZ711" s="225" t="e">
        <f t="shared" si="166"/>
        <v>#N/A</v>
      </c>
      <c r="BA711" s="91"/>
      <c r="CK711" s="160" t="str">
        <f t="shared" si="167"/>
        <v>..</v>
      </c>
      <c r="CL711" s="18"/>
      <c r="CM711" s="18"/>
      <c r="CN711" s="18"/>
      <c r="CO711" s="23"/>
      <c r="CP711" s="225"/>
      <c r="CQ711" s="225"/>
      <c r="DJ711" s="231"/>
      <c r="DL711" s="232"/>
      <c r="DM711" s="233"/>
      <c r="DN711" s="234"/>
      <c r="DO711" s="234"/>
      <c r="DP711" s="234"/>
    </row>
    <row r="712" spans="46:120" x14ac:dyDescent="0.3">
      <c r="AT712" s="44" t="str">
        <f t="shared" si="165"/>
        <v>12_13T.LX.IOV</v>
      </c>
      <c r="AU712" s="18" t="s">
        <v>71</v>
      </c>
      <c r="AV712" s="18" t="s">
        <v>907</v>
      </c>
      <c r="AW712" s="20" t="s">
        <v>1065</v>
      </c>
      <c r="AX712" s="227">
        <v>1220115</v>
      </c>
      <c r="AY712" s="228">
        <v>0</v>
      </c>
      <c r="AZ712" s="225" t="e">
        <f t="shared" si="166"/>
        <v>#N/A</v>
      </c>
      <c r="BA712" s="91"/>
      <c r="CK712" s="160" t="str">
        <f t="shared" si="167"/>
        <v>..</v>
      </c>
      <c r="CL712" s="18"/>
      <c r="CM712" s="18"/>
      <c r="CN712" s="18"/>
      <c r="CO712" s="23"/>
      <c r="CP712" s="225"/>
      <c r="CQ712" s="225"/>
      <c r="DJ712" s="231"/>
      <c r="DL712" s="232"/>
      <c r="DM712" s="233"/>
      <c r="DN712" s="234"/>
      <c r="DO712" s="234"/>
      <c r="DP712" s="234"/>
    </row>
    <row r="713" spans="46:120" x14ac:dyDescent="0.3">
      <c r="AT713" s="44" t="str">
        <f t="shared" si="165"/>
        <v>12_14F.LX.IOV</v>
      </c>
      <c r="AU713" s="18" t="s">
        <v>71</v>
      </c>
      <c r="AV713" s="18" t="s">
        <v>603</v>
      </c>
      <c r="AW713" s="20" t="s">
        <v>1065</v>
      </c>
      <c r="AX713" s="227">
        <v>1220115</v>
      </c>
      <c r="AY713" s="228">
        <v>0</v>
      </c>
      <c r="AZ713" s="225" t="e">
        <f t="shared" si="166"/>
        <v>#N/A</v>
      </c>
      <c r="BA713" s="91"/>
      <c r="CK713" s="160" t="str">
        <f t="shared" si="167"/>
        <v>..</v>
      </c>
      <c r="CL713" s="18"/>
      <c r="CM713" s="18"/>
      <c r="CN713" s="18"/>
      <c r="CO713" s="23"/>
      <c r="CP713" s="225"/>
      <c r="CQ713" s="225"/>
      <c r="DJ713" s="231"/>
      <c r="DL713" s="232"/>
      <c r="DM713" s="233"/>
      <c r="DN713" s="234"/>
      <c r="DO713" s="234"/>
      <c r="DP713" s="234"/>
    </row>
    <row r="714" spans="46:120" x14ac:dyDescent="0.3">
      <c r="AT714" s="44" t="str">
        <f t="shared" si="165"/>
        <v>12_14T.LX.IOV</v>
      </c>
      <c r="AU714" s="18" t="s">
        <v>71</v>
      </c>
      <c r="AV714" s="18" t="s">
        <v>957</v>
      </c>
      <c r="AW714" s="20" t="s">
        <v>1065</v>
      </c>
      <c r="AX714" s="227">
        <v>1220115</v>
      </c>
      <c r="AY714" s="228">
        <v>0</v>
      </c>
      <c r="AZ714" s="225" t="e">
        <f t="shared" si="166"/>
        <v>#N/A</v>
      </c>
      <c r="BA714" s="91"/>
      <c r="CK714" s="160" t="str">
        <f t="shared" si="167"/>
        <v>..</v>
      </c>
      <c r="CL714" s="18"/>
      <c r="CM714" s="18"/>
      <c r="CN714" s="18"/>
      <c r="CO714" s="23"/>
      <c r="CP714" s="225"/>
      <c r="CQ714" s="225"/>
      <c r="DJ714" s="231"/>
      <c r="DL714" s="232"/>
      <c r="DM714" s="233"/>
      <c r="DN714" s="234"/>
      <c r="DO714" s="234"/>
      <c r="DP714" s="234"/>
    </row>
    <row r="715" spans="46:120" x14ac:dyDescent="0.3">
      <c r="AT715" s="44" t="str">
        <f t="shared" si="165"/>
        <v>12_15T.LX.IOV</v>
      </c>
      <c r="AU715" s="18" t="s">
        <v>71</v>
      </c>
      <c r="AV715" s="18" t="s">
        <v>988</v>
      </c>
      <c r="AW715" s="20" t="s">
        <v>1065</v>
      </c>
      <c r="AX715" s="227">
        <v>1220115</v>
      </c>
      <c r="AY715" s="228">
        <v>0</v>
      </c>
      <c r="AZ715" s="225" t="e">
        <f t="shared" si="166"/>
        <v>#N/A</v>
      </c>
      <c r="BA715" s="91"/>
      <c r="CK715" s="160" t="str">
        <f t="shared" si="167"/>
        <v>..</v>
      </c>
      <c r="CL715" s="18"/>
      <c r="CM715" s="18"/>
      <c r="CN715" s="18"/>
      <c r="CO715" s="23"/>
      <c r="CP715" s="225"/>
      <c r="CQ715" s="225"/>
      <c r="DJ715" s="231"/>
      <c r="DL715" s="232"/>
      <c r="DM715" s="233"/>
      <c r="DN715" s="234"/>
      <c r="DO715" s="234"/>
      <c r="DP715" s="234"/>
    </row>
    <row r="716" spans="46:120" x14ac:dyDescent="0.3">
      <c r="AT716" s="44" t="str">
        <f t="shared" si="165"/>
        <v>12_18B.LX.IOV</v>
      </c>
      <c r="AU716" s="18" t="s">
        <v>71</v>
      </c>
      <c r="AV716" s="18" t="s">
        <v>133</v>
      </c>
      <c r="AW716" s="20" t="s">
        <v>1065</v>
      </c>
      <c r="AX716" s="227">
        <v>1220115</v>
      </c>
      <c r="AY716" s="228">
        <v>0</v>
      </c>
      <c r="AZ716" s="225" t="e">
        <f t="shared" si="166"/>
        <v>#N/A</v>
      </c>
      <c r="BA716" s="91"/>
      <c r="CK716" s="160" t="str">
        <f t="shared" si="167"/>
        <v>..</v>
      </c>
      <c r="CL716" s="18"/>
      <c r="CM716" s="18"/>
      <c r="CN716" s="18"/>
      <c r="CO716" s="23"/>
      <c r="CP716" s="225"/>
      <c r="CQ716" s="225"/>
      <c r="DJ716" s="231"/>
      <c r="DL716" s="232"/>
      <c r="DM716" s="233"/>
      <c r="DN716" s="234"/>
      <c r="DO716" s="234"/>
      <c r="DP716" s="234"/>
    </row>
    <row r="717" spans="46:120" x14ac:dyDescent="0.3">
      <c r="AT717" s="44" t="str">
        <f t="shared" si="165"/>
        <v>12_20B.LX.IOV</v>
      </c>
      <c r="AU717" s="18" t="s">
        <v>71</v>
      </c>
      <c r="AV717" s="18" t="s">
        <v>219</v>
      </c>
      <c r="AW717" s="20" t="s">
        <v>1065</v>
      </c>
      <c r="AX717" s="227">
        <v>1220115</v>
      </c>
      <c r="AY717" s="228">
        <v>0</v>
      </c>
      <c r="AZ717" s="225" t="e">
        <f t="shared" si="166"/>
        <v>#N/A</v>
      </c>
      <c r="BA717" s="91"/>
      <c r="CK717" s="160" t="str">
        <f t="shared" si="167"/>
        <v>..</v>
      </c>
      <c r="CL717" s="18"/>
      <c r="CM717" s="18"/>
      <c r="CN717" s="18"/>
      <c r="CO717" s="23"/>
      <c r="CP717" s="225"/>
      <c r="CQ717" s="225"/>
      <c r="DJ717" s="231"/>
      <c r="DL717" s="232"/>
      <c r="DM717" s="233"/>
      <c r="DN717" s="234"/>
      <c r="DO717" s="234"/>
      <c r="DP717" s="234"/>
    </row>
    <row r="718" spans="46:120" x14ac:dyDescent="0.3">
      <c r="AT718" s="44" t="str">
        <f t="shared" si="165"/>
        <v>12_22B.LX.IOV</v>
      </c>
      <c r="AU718" s="18" t="s">
        <v>71</v>
      </c>
      <c r="AV718" s="18" t="s">
        <v>336</v>
      </c>
      <c r="AW718" s="20" t="s">
        <v>1065</v>
      </c>
      <c r="AX718" s="227">
        <v>1220115</v>
      </c>
      <c r="AY718" s="228">
        <v>0</v>
      </c>
      <c r="AZ718" s="225" t="e">
        <f t="shared" si="166"/>
        <v>#N/A</v>
      </c>
      <c r="BA718" s="91"/>
      <c r="CK718" s="160" t="str">
        <f t="shared" si="167"/>
        <v>..</v>
      </c>
      <c r="CL718" s="18"/>
      <c r="CM718" s="18"/>
      <c r="CN718" s="18"/>
      <c r="CO718" s="23"/>
      <c r="CP718" s="225"/>
      <c r="CQ718" s="225"/>
      <c r="DJ718" s="231"/>
      <c r="DL718" s="232"/>
      <c r="DM718" s="233"/>
      <c r="DN718" s="234"/>
      <c r="DO718" s="234"/>
      <c r="DP718" s="234"/>
    </row>
    <row r="719" spans="46:120" x14ac:dyDescent="0.3">
      <c r="AT719" s="44" t="str">
        <f t="shared" si="165"/>
        <v>12_24B.LX.IOV</v>
      </c>
      <c r="AU719" s="18" t="s">
        <v>71</v>
      </c>
      <c r="AV719" s="18" t="s">
        <v>424</v>
      </c>
      <c r="AW719" s="20" t="s">
        <v>1065</v>
      </c>
      <c r="AX719" s="227">
        <v>1220115</v>
      </c>
      <c r="AY719" s="228">
        <v>0</v>
      </c>
      <c r="AZ719" s="225" t="e">
        <f t="shared" si="166"/>
        <v>#N/A</v>
      </c>
      <c r="BA719" s="91"/>
      <c r="CK719" s="160" t="str">
        <f t="shared" si="167"/>
        <v>..</v>
      </c>
      <c r="CL719" s="18"/>
      <c r="CM719" s="18"/>
      <c r="CN719" s="18"/>
      <c r="CO719" s="23"/>
      <c r="CP719" s="225"/>
      <c r="CQ719" s="225"/>
      <c r="DJ719" s="231"/>
      <c r="DL719" s="232"/>
      <c r="DM719" s="233"/>
      <c r="DN719" s="234"/>
      <c r="DO719" s="234"/>
      <c r="DP719" s="234"/>
    </row>
    <row r="720" spans="46:120" x14ac:dyDescent="0.3">
      <c r="AT720" s="44" t="str">
        <f t="shared" si="165"/>
        <v>12_26B.LX.IOV</v>
      </c>
      <c r="AU720" s="18" t="s">
        <v>71</v>
      </c>
      <c r="AV720" s="18" t="s">
        <v>510</v>
      </c>
      <c r="AW720" s="20" t="s">
        <v>1065</v>
      </c>
      <c r="AX720" s="227">
        <v>1220115</v>
      </c>
      <c r="AY720" s="228">
        <v>0</v>
      </c>
      <c r="AZ720" s="225" t="e">
        <f t="shared" si="166"/>
        <v>#N/A</v>
      </c>
      <c r="BA720" s="91"/>
      <c r="CK720" s="160" t="str">
        <f t="shared" si="167"/>
        <v>..</v>
      </c>
      <c r="CL720" s="18"/>
      <c r="CM720" s="18"/>
      <c r="CN720" s="18"/>
      <c r="CO720" s="23"/>
      <c r="CP720" s="225"/>
      <c r="CQ720" s="225"/>
      <c r="DJ720" s="231"/>
      <c r="DL720" s="232"/>
      <c r="DM720" s="233"/>
      <c r="DN720" s="234"/>
      <c r="DO720" s="234"/>
      <c r="DP720" s="234"/>
    </row>
    <row r="721" spans="46:120" x14ac:dyDescent="0.3">
      <c r="AT721" s="44" t="str">
        <f t="shared" si="165"/>
        <v>13_14F.LX.IOV</v>
      </c>
      <c r="AU721" s="18" t="s">
        <v>71</v>
      </c>
      <c r="AV721" s="18" t="s">
        <v>623</v>
      </c>
      <c r="AW721" s="20" t="s">
        <v>1065</v>
      </c>
      <c r="AX721" s="227">
        <v>1220115</v>
      </c>
      <c r="AY721" s="228">
        <v>0</v>
      </c>
      <c r="AZ721" s="225" t="e">
        <f t="shared" si="166"/>
        <v>#N/A</v>
      </c>
      <c r="BA721" s="91"/>
      <c r="CK721" s="160" t="str">
        <f t="shared" si="167"/>
        <v>..</v>
      </c>
      <c r="CL721" s="18"/>
      <c r="CM721" s="18"/>
      <c r="CN721" s="18"/>
      <c r="CO721" s="23"/>
      <c r="CP721" s="225"/>
      <c r="CQ721" s="225"/>
      <c r="DJ721" s="231"/>
      <c r="DL721" s="232"/>
      <c r="DM721" s="233"/>
      <c r="DN721" s="234"/>
      <c r="DO721" s="234"/>
      <c r="DP721" s="234"/>
    </row>
    <row r="722" spans="46:120" x14ac:dyDescent="0.3">
      <c r="AT722" s="44" t="str">
        <f t="shared" si="165"/>
        <v>13_14T.LX.IOV</v>
      </c>
      <c r="AU722" s="18" t="s">
        <v>71</v>
      </c>
      <c r="AV722" s="18" t="s">
        <v>971</v>
      </c>
      <c r="AW722" s="20" t="s">
        <v>1065</v>
      </c>
      <c r="AX722" s="227">
        <v>1220115</v>
      </c>
      <c r="AY722" s="228">
        <v>0</v>
      </c>
      <c r="AZ722" s="225" t="e">
        <f t="shared" si="166"/>
        <v>#N/A</v>
      </c>
      <c r="BA722" s="91"/>
      <c r="CK722" s="160" t="str">
        <f t="shared" si="167"/>
        <v>..</v>
      </c>
      <c r="CL722" s="18"/>
      <c r="CM722" s="18"/>
      <c r="CN722" s="18"/>
      <c r="CO722" s="23"/>
      <c r="CP722" s="225"/>
      <c r="CQ722" s="225"/>
      <c r="DJ722" s="231"/>
      <c r="DL722" s="232"/>
      <c r="DM722" s="233"/>
      <c r="DN722" s="234"/>
      <c r="DO722" s="234"/>
      <c r="DP722" s="234"/>
    </row>
    <row r="723" spans="46:120" x14ac:dyDescent="0.3">
      <c r="AT723" s="44" t="str">
        <f t="shared" ref="AT723:AT786" si="168">CONCATENATE(AV723,".",AU723,".",AW723)</f>
        <v>13_15F.LX.IOV</v>
      </c>
      <c r="AU723" s="18" t="s">
        <v>71</v>
      </c>
      <c r="AV723" s="18" t="s">
        <v>653</v>
      </c>
      <c r="AW723" s="20" t="s">
        <v>1065</v>
      </c>
      <c r="AX723" s="227">
        <v>1220115</v>
      </c>
      <c r="AY723" s="228">
        <v>0</v>
      </c>
      <c r="AZ723" s="225" t="e">
        <f t="shared" si="166"/>
        <v>#N/A</v>
      </c>
      <c r="BA723" s="91"/>
      <c r="CK723" s="160" t="str">
        <f t="shared" si="167"/>
        <v>..</v>
      </c>
      <c r="CL723" s="18"/>
      <c r="CM723" s="18"/>
      <c r="CN723" s="18"/>
      <c r="CO723" s="23"/>
      <c r="CP723" s="225"/>
      <c r="CQ723" s="225"/>
      <c r="DJ723" s="231"/>
      <c r="DL723" s="232"/>
      <c r="DM723" s="233"/>
      <c r="DN723" s="234"/>
      <c r="DO723" s="234"/>
      <c r="DP723" s="234"/>
    </row>
    <row r="724" spans="46:120" x14ac:dyDescent="0.3">
      <c r="AT724" s="44" t="str">
        <f t="shared" si="168"/>
        <v>13_15T.LX.IOV</v>
      </c>
      <c r="AU724" s="18" t="s">
        <v>71</v>
      </c>
      <c r="AV724" s="18" t="s">
        <v>997</v>
      </c>
      <c r="AW724" s="20" t="s">
        <v>1065</v>
      </c>
      <c r="AX724" s="227">
        <v>1220115</v>
      </c>
      <c r="AY724" s="228">
        <v>0</v>
      </c>
      <c r="AZ724" s="225" t="e">
        <f t="shared" si="166"/>
        <v>#N/A</v>
      </c>
      <c r="BA724" s="91"/>
      <c r="CK724" s="160" t="str">
        <f t="shared" si="167"/>
        <v>..</v>
      </c>
      <c r="CL724" s="18"/>
      <c r="CM724" s="18"/>
      <c r="CN724" s="18"/>
      <c r="CO724" s="23"/>
      <c r="CP724" s="225"/>
      <c r="CQ724" s="225"/>
      <c r="DJ724" s="231"/>
      <c r="DL724" s="232"/>
      <c r="DM724" s="233"/>
      <c r="DN724" s="234"/>
      <c r="DO724" s="234"/>
      <c r="DP724" s="234"/>
    </row>
    <row r="725" spans="46:120" x14ac:dyDescent="0.3">
      <c r="AT725" s="44" t="str">
        <f t="shared" si="168"/>
        <v>13_16F.LX.IOV</v>
      </c>
      <c r="AU725" s="18" t="s">
        <v>71</v>
      </c>
      <c r="AV725" s="18" t="s">
        <v>690</v>
      </c>
      <c r="AW725" s="20" t="s">
        <v>1065</v>
      </c>
      <c r="AX725" s="227">
        <v>1220115</v>
      </c>
      <c r="AY725" s="228">
        <v>0</v>
      </c>
      <c r="AZ725" s="225" t="e">
        <f t="shared" si="166"/>
        <v>#N/A</v>
      </c>
      <c r="BA725" s="91"/>
      <c r="CK725" s="160" t="str">
        <f t="shared" si="167"/>
        <v>..</v>
      </c>
      <c r="CL725" s="18"/>
      <c r="CM725" s="18"/>
      <c r="CN725" s="18"/>
      <c r="CO725" s="23"/>
      <c r="CP725" s="225"/>
      <c r="CQ725" s="225"/>
      <c r="DJ725" s="231"/>
      <c r="DL725" s="232"/>
      <c r="DM725" s="233"/>
      <c r="DN725" s="234"/>
      <c r="DO725" s="234"/>
      <c r="DP725" s="234"/>
    </row>
    <row r="726" spans="46:120" x14ac:dyDescent="0.3">
      <c r="AT726" s="44" t="str">
        <f t="shared" si="168"/>
        <v>13_16T.LX.IOV</v>
      </c>
      <c r="AU726" s="18" t="s">
        <v>71</v>
      </c>
      <c r="AV726" s="18" t="s">
        <v>1012</v>
      </c>
      <c r="AW726" s="20" t="s">
        <v>1065</v>
      </c>
      <c r="AX726" s="227">
        <v>1220115</v>
      </c>
      <c r="AY726" s="228">
        <v>0</v>
      </c>
      <c r="AZ726" s="225" t="e">
        <f t="shared" si="166"/>
        <v>#N/A</v>
      </c>
      <c r="BA726" s="91"/>
      <c r="CK726" s="160" t="str">
        <f t="shared" si="167"/>
        <v>..</v>
      </c>
      <c r="CL726" s="18"/>
      <c r="CM726" s="18"/>
      <c r="CN726" s="18"/>
      <c r="CO726" s="23"/>
      <c r="CP726" s="225"/>
      <c r="CQ726" s="225"/>
      <c r="DJ726" s="231"/>
      <c r="DL726" s="232"/>
      <c r="DM726" s="233"/>
      <c r="DN726" s="234"/>
      <c r="DO726" s="234"/>
      <c r="DP726" s="234"/>
    </row>
    <row r="727" spans="46:120" x14ac:dyDescent="0.3">
      <c r="AT727" s="44" t="str">
        <f t="shared" si="168"/>
        <v>14_14F.LX.IOV</v>
      </c>
      <c r="AU727" s="18" t="s">
        <v>71</v>
      </c>
      <c r="AV727" s="18" t="s">
        <v>638</v>
      </c>
      <c r="AW727" s="20" t="s">
        <v>1065</v>
      </c>
      <c r="AX727" s="227">
        <v>1220115</v>
      </c>
      <c r="AY727" s="228">
        <v>0</v>
      </c>
      <c r="AZ727" s="225" t="e">
        <f t="shared" si="166"/>
        <v>#N/A</v>
      </c>
      <c r="BA727" s="91"/>
      <c r="CK727" s="160" t="str">
        <f t="shared" si="167"/>
        <v>..</v>
      </c>
      <c r="CL727" s="18"/>
      <c r="CM727" s="18"/>
      <c r="CN727" s="18"/>
      <c r="CO727" s="23"/>
      <c r="CP727" s="225"/>
      <c r="CQ727" s="225"/>
      <c r="DJ727" s="231"/>
      <c r="DL727" s="232"/>
      <c r="DM727" s="233"/>
      <c r="DN727" s="234"/>
      <c r="DO727" s="234"/>
      <c r="DP727" s="234"/>
    </row>
    <row r="728" spans="46:120" x14ac:dyDescent="0.3">
      <c r="AT728" s="44" t="str">
        <f t="shared" si="168"/>
        <v>14_14T.LX.IOV</v>
      </c>
      <c r="AU728" s="18" t="s">
        <v>71</v>
      </c>
      <c r="AV728" s="18" t="s">
        <v>979</v>
      </c>
      <c r="AW728" s="20" t="s">
        <v>1065</v>
      </c>
      <c r="AX728" s="227">
        <v>1220115</v>
      </c>
      <c r="AY728" s="228">
        <v>0</v>
      </c>
      <c r="AZ728" s="225" t="e">
        <f t="shared" si="166"/>
        <v>#N/A</v>
      </c>
      <c r="BA728" s="91"/>
      <c r="CK728" s="160" t="str">
        <f t="shared" si="167"/>
        <v>..</v>
      </c>
      <c r="CL728" s="18"/>
      <c r="CM728" s="18"/>
      <c r="CN728" s="18"/>
      <c r="CO728" s="23"/>
      <c r="CP728" s="225"/>
      <c r="CQ728" s="225"/>
      <c r="DJ728" s="231"/>
      <c r="DL728" s="232"/>
      <c r="DM728" s="233"/>
      <c r="DN728" s="234"/>
      <c r="DO728" s="234"/>
      <c r="DP728" s="234"/>
    </row>
    <row r="729" spans="46:120" x14ac:dyDescent="0.3">
      <c r="AT729" s="44" t="str">
        <f t="shared" si="168"/>
        <v>14_15F.LX.IOV</v>
      </c>
      <c r="AU729" s="18" t="s">
        <v>71</v>
      </c>
      <c r="AV729" s="18" t="s">
        <v>671</v>
      </c>
      <c r="AW729" s="20" t="s">
        <v>1065</v>
      </c>
      <c r="AX729" s="227">
        <v>1220115</v>
      </c>
      <c r="AY729" s="228">
        <v>0</v>
      </c>
      <c r="AZ729" s="225" t="e">
        <f t="shared" si="166"/>
        <v>#N/A</v>
      </c>
      <c r="BA729" s="91"/>
      <c r="CK729" s="160" t="str">
        <f t="shared" si="167"/>
        <v>..</v>
      </c>
      <c r="CL729" s="18"/>
      <c r="CM729" s="18"/>
      <c r="CN729" s="18"/>
      <c r="CO729" s="23"/>
      <c r="CP729" s="225"/>
      <c r="CQ729" s="225"/>
      <c r="DJ729" s="231"/>
      <c r="DL729" s="232"/>
      <c r="DM729" s="233"/>
      <c r="DN729" s="234"/>
      <c r="DO729" s="234"/>
      <c r="DP729" s="234"/>
    </row>
    <row r="730" spans="46:120" x14ac:dyDescent="0.3">
      <c r="AT730" s="44" t="str">
        <f t="shared" si="168"/>
        <v>14_15T.LX.IOV</v>
      </c>
      <c r="AU730" s="18" t="s">
        <v>71</v>
      </c>
      <c r="AV730" s="18" t="s">
        <v>1004</v>
      </c>
      <c r="AW730" s="20" t="s">
        <v>1065</v>
      </c>
      <c r="AX730" s="227">
        <v>1220115</v>
      </c>
      <c r="AY730" s="228">
        <v>0</v>
      </c>
      <c r="AZ730" s="225" t="e">
        <f t="shared" si="166"/>
        <v>#N/A</v>
      </c>
      <c r="BA730" s="91"/>
      <c r="CK730" s="160" t="str">
        <f t="shared" si="167"/>
        <v>..</v>
      </c>
      <c r="CL730" s="18"/>
      <c r="CM730" s="18"/>
      <c r="CN730" s="18"/>
      <c r="CO730" s="23"/>
      <c r="CP730" s="225"/>
      <c r="CQ730" s="225"/>
      <c r="DJ730" s="231"/>
      <c r="DL730" s="232"/>
      <c r="DM730" s="233"/>
      <c r="DN730" s="234"/>
      <c r="DO730" s="234"/>
      <c r="DP730" s="234"/>
    </row>
    <row r="731" spans="46:120" x14ac:dyDescent="0.3">
      <c r="AT731" s="44" t="str">
        <f t="shared" si="168"/>
        <v>14_16F.LX.IOV</v>
      </c>
      <c r="AU731" s="18" t="s">
        <v>71</v>
      </c>
      <c r="AV731" s="18" t="s">
        <v>707</v>
      </c>
      <c r="AW731" s="20" t="s">
        <v>1065</v>
      </c>
      <c r="AX731" s="227">
        <v>1220115</v>
      </c>
      <c r="AY731" s="228">
        <v>0</v>
      </c>
      <c r="AZ731" s="225" t="e">
        <f t="shared" si="166"/>
        <v>#N/A</v>
      </c>
      <c r="BA731" s="91"/>
      <c r="CK731" s="160" t="str">
        <f t="shared" si="167"/>
        <v>..</v>
      </c>
      <c r="CL731" s="18"/>
      <c r="CM731" s="18"/>
      <c r="CN731" s="18"/>
      <c r="CO731" s="23"/>
      <c r="CP731" s="225"/>
      <c r="CQ731" s="225"/>
      <c r="DJ731" s="231"/>
      <c r="DL731" s="232"/>
      <c r="DM731" s="233"/>
      <c r="DN731" s="234"/>
      <c r="DO731" s="234"/>
      <c r="DP731" s="234"/>
    </row>
    <row r="732" spans="46:120" x14ac:dyDescent="0.3">
      <c r="AT732" s="44" t="str">
        <f t="shared" si="168"/>
        <v>14_16T.LX.IOV</v>
      </c>
      <c r="AU732" s="18" t="s">
        <v>71</v>
      </c>
      <c r="AV732" s="18" t="s">
        <v>1020</v>
      </c>
      <c r="AW732" s="20" t="s">
        <v>1065</v>
      </c>
      <c r="AX732" s="227">
        <v>1220115</v>
      </c>
      <c r="AY732" s="228">
        <v>0</v>
      </c>
      <c r="AZ732" s="225" t="e">
        <f t="shared" si="166"/>
        <v>#N/A</v>
      </c>
      <c r="BA732" s="91"/>
      <c r="CK732" s="160" t="str">
        <f t="shared" si="167"/>
        <v>..</v>
      </c>
      <c r="CL732" s="18"/>
      <c r="CM732" s="18"/>
      <c r="CN732" s="18"/>
      <c r="CO732" s="23"/>
      <c r="CP732" s="225"/>
      <c r="CQ732" s="225"/>
      <c r="DJ732" s="231"/>
      <c r="DL732" s="232"/>
      <c r="DM732" s="233"/>
      <c r="DN732" s="234"/>
      <c r="DO732" s="234"/>
      <c r="DP732" s="234"/>
    </row>
    <row r="733" spans="46:120" x14ac:dyDescent="0.3">
      <c r="AT733" s="44" t="str">
        <f t="shared" si="168"/>
        <v>14_18B.LX.IOV</v>
      </c>
      <c r="AU733" s="18" t="s">
        <v>71</v>
      </c>
      <c r="AV733" s="18" t="s">
        <v>160</v>
      </c>
      <c r="AW733" s="20" t="s">
        <v>1065</v>
      </c>
      <c r="AX733" s="227">
        <v>1220115</v>
      </c>
      <c r="AY733" s="228">
        <v>0</v>
      </c>
      <c r="AZ733" s="225" t="e">
        <f t="shared" si="166"/>
        <v>#N/A</v>
      </c>
      <c r="BA733" s="91"/>
      <c r="CK733" s="160" t="str">
        <f t="shared" si="167"/>
        <v>..</v>
      </c>
      <c r="CL733" s="18"/>
      <c r="CM733" s="18"/>
      <c r="CN733" s="18"/>
      <c r="CO733" s="23"/>
      <c r="CP733" s="225"/>
      <c r="CQ733" s="225"/>
      <c r="DJ733" s="231"/>
      <c r="DL733" s="232"/>
      <c r="DM733" s="233"/>
      <c r="DN733" s="234"/>
      <c r="DO733" s="234"/>
      <c r="DP733" s="234"/>
    </row>
    <row r="734" spans="46:120" x14ac:dyDescent="0.3">
      <c r="AT734" s="44" t="str">
        <f t="shared" si="168"/>
        <v>14_20B.LX.IOV</v>
      </c>
      <c r="AU734" s="18" t="s">
        <v>71</v>
      </c>
      <c r="AV734" s="18" t="s">
        <v>256</v>
      </c>
      <c r="AW734" s="20" t="s">
        <v>1065</v>
      </c>
      <c r="AX734" s="227">
        <v>1220115</v>
      </c>
      <c r="AY734" s="228">
        <v>0</v>
      </c>
      <c r="AZ734" s="225" t="e">
        <f t="shared" si="166"/>
        <v>#N/A</v>
      </c>
      <c r="BA734" s="91"/>
      <c r="CK734" s="160" t="str">
        <f t="shared" si="167"/>
        <v>..</v>
      </c>
      <c r="CL734" s="18"/>
      <c r="CM734" s="18"/>
      <c r="CN734" s="18"/>
      <c r="CO734" s="23"/>
      <c r="CP734" s="225"/>
      <c r="CQ734" s="225"/>
      <c r="DJ734" s="231"/>
      <c r="DL734" s="232"/>
      <c r="DM734" s="233"/>
      <c r="DN734" s="234"/>
      <c r="DO734" s="234"/>
      <c r="DP734" s="234"/>
    </row>
    <row r="735" spans="46:120" x14ac:dyDescent="0.3">
      <c r="AT735" s="44" t="str">
        <f t="shared" si="168"/>
        <v>14_22B.LX.IOV</v>
      </c>
      <c r="AU735" s="18" t="s">
        <v>71</v>
      </c>
      <c r="AV735" s="18" t="s">
        <v>353</v>
      </c>
      <c r="AW735" s="20" t="s">
        <v>1065</v>
      </c>
      <c r="AX735" s="227">
        <v>1220115</v>
      </c>
      <c r="AY735" s="228">
        <v>0</v>
      </c>
      <c r="AZ735" s="225" t="e">
        <f t="shared" si="166"/>
        <v>#N/A</v>
      </c>
      <c r="BA735" s="91"/>
      <c r="CK735" s="160" t="str">
        <f t="shared" si="167"/>
        <v>..</v>
      </c>
      <c r="CL735" s="18"/>
      <c r="CM735" s="18"/>
      <c r="CN735" s="18"/>
      <c r="CO735" s="23"/>
      <c r="CP735" s="225"/>
      <c r="CQ735" s="225"/>
      <c r="DJ735" s="231"/>
      <c r="DL735" s="232"/>
      <c r="DM735" s="233"/>
      <c r="DN735" s="234"/>
      <c r="DO735" s="234"/>
      <c r="DP735" s="234"/>
    </row>
    <row r="736" spans="46:120" x14ac:dyDescent="0.3">
      <c r="AT736" s="44" t="str">
        <f t="shared" si="168"/>
        <v>14_24B.LX.IOV</v>
      </c>
      <c r="AU736" s="18" t="s">
        <v>71</v>
      </c>
      <c r="AV736" s="18" t="s">
        <v>440</v>
      </c>
      <c r="AW736" s="20" t="s">
        <v>1065</v>
      </c>
      <c r="AX736" s="227">
        <v>1220115</v>
      </c>
      <c r="AY736" s="228">
        <v>0</v>
      </c>
      <c r="AZ736" s="225" t="e">
        <f t="shared" ref="AZ736:AZ799" si="169">AY736*INDEX($DB$90:$DB$92,MATCH($CQ$85,Currency,0))/$DB$90</f>
        <v>#N/A</v>
      </c>
      <c r="BA736" s="91"/>
      <c r="CK736" s="160" t="str">
        <f t="shared" si="167"/>
        <v>..</v>
      </c>
      <c r="CL736" s="18"/>
      <c r="CM736" s="18"/>
      <c r="CN736" s="18"/>
      <c r="CO736" s="23"/>
      <c r="CP736" s="225"/>
      <c r="CQ736" s="225"/>
      <c r="DJ736" s="231"/>
      <c r="DL736" s="232"/>
      <c r="DM736" s="233"/>
      <c r="DN736" s="234"/>
      <c r="DO736" s="234"/>
      <c r="DP736" s="234"/>
    </row>
    <row r="737" spans="46:120" x14ac:dyDescent="0.3">
      <c r="AT737" s="44" t="str">
        <f t="shared" si="168"/>
        <v>14_26B.LX.IOV</v>
      </c>
      <c r="AU737" s="18" t="s">
        <v>71</v>
      </c>
      <c r="AV737" s="18" t="s">
        <v>529</v>
      </c>
      <c r="AW737" s="20" t="s">
        <v>1065</v>
      </c>
      <c r="AX737" s="227">
        <v>1220115</v>
      </c>
      <c r="AY737" s="228">
        <v>0</v>
      </c>
      <c r="AZ737" s="225" t="e">
        <f t="shared" si="169"/>
        <v>#N/A</v>
      </c>
      <c r="BA737" s="91"/>
      <c r="CK737" s="160" t="str">
        <f t="shared" si="167"/>
        <v>..</v>
      </c>
      <c r="CL737" s="18"/>
      <c r="CM737" s="18"/>
      <c r="CN737" s="18"/>
      <c r="CO737" s="23"/>
      <c r="CP737" s="225"/>
      <c r="CQ737" s="225"/>
      <c r="DJ737" s="231"/>
      <c r="DL737" s="232"/>
      <c r="DM737" s="233"/>
      <c r="DN737" s="234"/>
      <c r="DO737" s="234"/>
      <c r="DP737" s="234"/>
    </row>
    <row r="738" spans="46:120" x14ac:dyDescent="0.3">
      <c r="AT738" s="44" t="str">
        <f t="shared" si="168"/>
        <v>15_16F.LX.IOV</v>
      </c>
      <c r="AU738" s="18" t="s">
        <v>71</v>
      </c>
      <c r="AV738" s="18" t="s">
        <v>725</v>
      </c>
      <c r="AW738" s="20" t="s">
        <v>1065</v>
      </c>
      <c r="AX738" s="227">
        <v>1220115</v>
      </c>
      <c r="AY738" s="228">
        <v>0</v>
      </c>
      <c r="AZ738" s="225" t="e">
        <f t="shared" si="169"/>
        <v>#N/A</v>
      </c>
      <c r="BA738" s="91"/>
      <c r="CK738" s="160" t="str">
        <f t="shared" si="167"/>
        <v>..</v>
      </c>
      <c r="CL738" s="18"/>
      <c r="CM738" s="18"/>
      <c r="CN738" s="18"/>
      <c r="CO738" s="23"/>
      <c r="CP738" s="225"/>
      <c r="CQ738" s="225"/>
      <c r="DJ738" s="231"/>
      <c r="DL738" s="232"/>
      <c r="DM738" s="233"/>
      <c r="DN738" s="234"/>
      <c r="DO738" s="234"/>
      <c r="DP738" s="234"/>
    </row>
    <row r="739" spans="46:120" x14ac:dyDescent="0.3">
      <c r="AT739" s="44" t="str">
        <f t="shared" si="168"/>
        <v>15_16T.LX.IOV</v>
      </c>
      <c r="AU739" s="18" t="s">
        <v>71</v>
      </c>
      <c r="AV739" s="18" t="s">
        <v>1028</v>
      </c>
      <c r="AW739" s="20" t="s">
        <v>1065</v>
      </c>
      <c r="AX739" s="227">
        <v>1220115</v>
      </c>
      <c r="AY739" s="228">
        <v>0</v>
      </c>
      <c r="AZ739" s="225" t="e">
        <f t="shared" si="169"/>
        <v>#N/A</v>
      </c>
      <c r="BA739" s="91"/>
      <c r="CK739" s="160" t="str">
        <f t="shared" si="167"/>
        <v>..</v>
      </c>
      <c r="CL739" s="18"/>
      <c r="CM739" s="18"/>
      <c r="CN739" s="18"/>
      <c r="CO739" s="23"/>
      <c r="CP739" s="225"/>
      <c r="CQ739" s="225"/>
      <c r="DJ739" s="231"/>
      <c r="DL739" s="232"/>
      <c r="DM739" s="233"/>
      <c r="DN739" s="234"/>
      <c r="DO739" s="234"/>
      <c r="DP739" s="234"/>
    </row>
    <row r="740" spans="46:120" x14ac:dyDescent="0.3">
      <c r="AT740" s="44" t="str">
        <f t="shared" si="168"/>
        <v>16_16F.LX.IOV</v>
      </c>
      <c r="AU740" s="18" t="s">
        <v>71</v>
      </c>
      <c r="AV740" s="18" t="s">
        <v>741</v>
      </c>
      <c r="AW740" s="20" t="s">
        <v>1065</v>
      </c>
      <c r="AX740" s="227">
        <v>1220115</v>
      </c>
      <c r="AY740" s="228">
        <v>0</v>
      </c>
      <c r="AZ740" s="225" t="e">
        <f t="shared" si="169"/>
        <v>#N/A</v>
      </c>
      <c r="BA740" s="91"/>
      <c r="CK740" s="160" t="str">
        <f t="shared" si="167"/>
        <v>..</v>
      </c>
      <c r="CL740" s="18"/>
      <c r="CM740" s="18"/>
      <c r="CN740" s="18"/>
      <c r="CO740" s="23"/>
      <c r="CP740" s="225"/>
      <c r="CQ740" s="225"/>
      <c r="DJ740" s="231"/>
      <c r="DL740" s="232"/>
      <c r="DM740" s="233"/>
      <c r="DN740" s="234"/>
      <c r="DO740" s="234"/>
      <c r="DP740" s="234"/>
    </row>
    <row r="741" spans="46:120" x14ac:dyDescent="0.3">
      <c r="AT741" s="44" t="str">
        <f t="shared" si="168"/>
        <v>16_16T.LX.IOV</v>
      </c>
      <c r="AU741" s="18" t="s">
        <v>71</v>
      </c>
      <c r="AV741" s="18" t="s">
        <v>1036</v>
      </c>
      <c r="AW741" s="20" t="s">
        <v>1065</v>
      </c>
      <c r="AX741" s="227">
        <v>1220115</v>
      </c>
      <c r="AY741" s="228">
        <v>0</v>
      </c>
      <c r="AZ741" s="225" t="e">
        <f t="shared" si="169"/>
        <v>#N/A</v>
      </c>
      <c r="BA741" s="91"/>
      <c r="CK741" s="160" t="str">
        <f t="shared" si="167"/>
        <v>..</v>
      </c>
      <c r="CL741" s="18"/>
      <c r="CM741" s="18"/>
      <c r="CN741" s="18"/>
      <c r="CO741" s="23"/>
      <c r="CP741" s="225"/>
      <c r="CQ741" s="225"/>
      <c r="DJ741" s="231"/>
      <c r="DL741" s="232"/>
      <c r="DM741" s="233"/>
      <c r="DN741" s="234"/>
      <c r="DO741" s="234"/>
      <c r="DP741" s="234"/>
    </row>
    <row r="742" spans="46:120" x14ac:dyDescent="0.3">
      <c r="AT742" s="44" t="str">
        <f t="shared" si="168"/>
        <v>16_18B.LX.IOV</v>
      </c>
      <c r="AU742" s="18" t="s">
        <v>71</v>
      </c>
      <c r="AV742" s="18" t="s">
        <v>187</v>
      </c>
      <c r="AW742" s="20" t="s">
        <v>1065</v>
      </c>
      <c r="AX742" s="227">
        <v>1220115</v>
      </c>
      <c r="AY742" s="228">
        <v>0</v>
      </c>
      <c r="AZ742" s="225" t="e">
        <f t="shared" si="169"/>
        <v>#N/A</v>
      </c>
      <c r="BA742" s="91"/>
      <c r="CK742" s="160" t="str">
        <f t="shared" si="167"/>
        <v>..</v>
      </c>
      <c r="CL742" s="18"/>
      <c r="CM742" s="18"/>
      <c r="CN742" s="18"/>
      <c r="CO742" s="23"/>
      <c r="CP742" s="225"/>
      <c r="CQ742" s="225"/>
      <c r="DJ742" s="231"/>
      <c r="DL742" s="232"/>
      <c r="DM742" s="233"/>
      <c r="DN742" s="234"/>
      <c r="DO742" s="234"/>
      <c r="DP742" s="234"/>
    </row>
    <row r="743" spans="46:120" x14ac:dyDescent="0.3">
      <c r="AT743" s="44" t="str">
        <f t="shared" si="168"/>
        <v>16_18F.LX.IOV</v>
      </c>
      <c r="AU743" s="18" t="s">
        <v>71</v>
      </c>
      <c r="AV743" s="18" t="s">
        <v>753</v>
      </c>
      <c r="AW743" s="20" t="s">
        <v>1065</v>
      </c>
      <c r="AX743" s="227">
        <v>1220115</v>
      </c>
      <c r="AY743" s="228">
        <v>0</v>
      </c>
      <c r="AZ743" s="225" t="e">
        <f t="shared" si="169"/>
        <v>#N/A</v>
      </c>
      <c r="BA743" s="91"/>
      <c r="CK743" s="160" t="str">
        <f t="shared" si="167"/>
        <v>..</v>
      </c>
      <c r="CL743" s="18"/>
      <c r="CM743" s="18"/>
      <c r="CN743" s="18"/>
      <c r="CO743" s="23"/>
      <c r="CP743" s="225"/>
      <c r="CQ743" s="225"/>
      <c r="DJ743" s="231"/>
      <c r="DL743" s="232"/>
      <c r="DM743" s="233"/>
      <c r="DN743" s="234"/>
      <c r="DO743" s="234"/>
      <c r="DP743" s="234"/>
    </row>
    <row r="744" spans="46:120" x14ac:dyDescent="0.3">
      <c r="AT744" s="44" t="str">
        <f t="shared" si="168"/>
        <v>16_20B.LX.IOV</v>
      </c>
      <c r="AU744" s="18" t="s">
        <v>71</v>
      </c>
      <c r="AV744" s="18" t="s">
        <v>297</v>
      </c>
      <c r="AW744" s="20" t="s">
        <v>1065</v>
      </c>
      <c r="AX744" s="227">
        <v>1220115</v>
      </c>
      <c r="AY744" s="228">
        <v>0</v>
      </c>
      <c r="AZ744" s="225" t="e">
        <f t="shared" si="169"/>
        <v>#N/A</v>
      </c>
      <c r="BA744" s="91"/>
      <c r="CK744" s="160" t="str">
        <f t="shared" si="167"/>
        <v>..</v>
      </c>
      <c r="CL744" s="18"/>
      <c r="CM744" s="18"/>
      <c r="CN744" s="18"/>
      <c r="CO744" s="23"/>
      <c r="CP744" s="225"/>
      <c r="CQ744" s="225"/>
      <c r="DJ744" s="231"/>
      <c r="DL744" s="232"/>
      <c r="DM744" s="233"/>
      <c r="DN744" s="234"/>
      <c r="DO744" s="234"/>
      <c r="DP744" s="234"/>
    </row>
    <row r="745" spans="46:120" x14ac:dyDescent="0.3">
      <c r="AT745" s="44" t="str">
        <f t="shared" si="168"/>
        <v>16_22B.LX.IOV</v>
      </c>
      <c r="AU745" s="18" t="s">
        <v>71</v>
      </c>
      <c r="AV745" s="18" t="s">
        <v>373</v>
      </c>
      <c r="AW745" s="20" t="s">
        <v>1065</v>
      </c>
      <c r="AX745" s="227">
        <v>1220115</v>
      </c>
      <c r="AY745" s="228">
        <v>0</v>
      </c>
      <c r="AZ745" s="225" t="e">
        <f t="shared" si="169"/>
        <v>#N/A</v>
      </c>
      <c r="BA745" s="91"/>
      <c r="CK745" s="160" t="str">
        <f t="shared" si="167"/>
        <v>..</v>
      </c>
      <c r="CL745" s="18"/>
      <c r="CM745" s="18"/>
      <c r="CN745" s="18"/>
      <c r="CO745" s="23"/>
      <c r="CP745" s="225"/>
      <c r="CQ745" s="225"/>
      <c r="DJ745" s="231"/>
      <c r="DL745" s="232"/>
      <c r="DM745" s="233"/>
      <c r="DN745" s="234"/>
      <c r="DO745" s="234"/>
      <c r="DP745" s="234"/>
    </row>
    <row r="746" spans="46:120" x14ac:dyDescent="0.3">
      <c r="AT746" s="44" t="str">
        <f t="shared" si="168"/>
        <v>16_24B.LX.IOV</v>
      </c>
      <c r="AU746" s="18" t="s">
        <v>71</v>
      </c>
      <c r="AV746" s="18" t="s">
        <v>457</v>
      </c>
      <c r="AW746" s="20" t="s">
        <v>1065</v>
      </c>
      <c r="AX746" s="227">
        <v>1220115</v>
      </c>
      <c r="AY746" s="228">
        <v>0</v>
      </c>
      <c r="AZ746" s="225" t="e">
        <f t="shared" si="169"/>
        <v>#N/A</v>
      </c>
      <c r="BA746" s="91"/>
      <c r="CK746" s="160" t="str">
        <f t="shared" si="167"/>
        <v>..</v>
      </c>
      <c r="CL746" s="18"/>
      <c r="CM746" s="18"/>
      <c r="CN746" s="18"/>
      <c r="CO746" s="23"/>
      <c r="CP746" s="225"/>
      <c r="CQ746" s="225"/>
      <c r="DJ746" s="231"/>
      <c r="DL746" s="232"/>
      <c r="DM746" s="233"/>
      <c r="DN746" s="234"/>
      <c r="DO746" s="234"/>
      <c r="DP746" s="234"/>
    </row>
    <row r="747" spans="46:120" x14ac:dyDescent="0.3">
      <c r="AT747" s="44" t="str">
        <f t="shared" si="168"/>
        <v>16_26B.LX.IOV</v>
      </c>
      <c r="AU747" s="18" t="s">
        <v>71</v>
      </c>
      <c r="AV747" s="18" t="s">
        <v>550</v>
      </c>
      <c r="AW747" s="20" t="s">
        <v>1065</v>
      </c>
      <c r="AX747" s="227">
        <v>1220115</v>
      </c>
      <c r="AY747" s="228">
        <v>0</v>
      </c>
      <c r="AZ747" s="225" t="e">
        <f t="shared" si="169"/>
        <v>#N/A</v>
      </c>
      <c r="BA747" s="91"/>
      <c r="CK747" s="160" t="str">
        <f t="shared" si="167"/>
        <v>..</v>
      </c>
      <c r="CL747" s="18"/>
      <c r="CM747" s="18"/>
      <c r="CN747" s="18"/>
      <c r="CO747" s="23"/>
      <c r="CP747" s="225"/>
      <c r="CQ747" s="225"/>
      <c r="DJ747" s="231"/>
      <c r="DL747" s="232"/>
      <c r="DM747" s="233"/>
      <c r="DN747" s="234"/>
      <c r="DO747" s="234"/>
      <c r="DP747" s="234"/>
    </row>
    <row r="748" spans="46:120" x14ac:dyDescent="0.3">
      <c r="AT748" s="44" t="str">
        <f t="shared" si="168"/>
        <v>18_20B.LX.IOV</v>
      </c>
      <c r="AU748" s="18" t="s">
        <v>71</v>
      </c>
      <c r="AV748" s="18" t="s">
        <v>317</v>
      </c>
      <c r="AW748" s="20" t="s">
        <v>1065</v>
      </c>
      <c r="AX748" s="227">
        <v>1220115</v>
      </c>
      <c r="AY748" s="228">
        <v>0</v>
      </c>
      <c r="AZ748" s="225" t="e">
        <f t="shared" si="169"/>
        <v>#N/A</v>
      </c>
      <c r="BA748" s="91"/>
      <c r="CK748" s="160" t="str">
        <f t="shared" si="167"/>
        <v>..</v>
      </c>
      <c r="CL748" s="18"/>
      <c r="CM748" s="18"/>
      <c r="CN748" s="18"/>
      <c r="CO748" s="23"/>
      <c r="CP748" s="225"/>
      <c r="CQ748" s="225"/>
      <c r="DJ748" s="231"/>
      <c r="DL748" s="232"/>
      <c r="DM748" s="233"/>
      <c r="DN748" s="234"/>
      <c r="DO748" s="234"/>
      <c r="DP748" s="234"/>
    </row>
    <row r="749" spans="46:120" x14ac:dyDescent="0.3">
      <c r="AT749" s="44" t="str">
        <f t="shared" si="168"/>
        <v>18_22B.LX.IOV</v>
      </c>
      <c r="AU749" s="18" t="s">
        <v>71</v>
      </c>
      <c r="AV749" s="18" t="s">
        <v>391</v>
      </c>
      <c r="AW749" s="20" t="s">
        <v>1065</v>
      </c>
      <c r="AX749" s="227">
        <v>1220115</v>
      </c>
      <c r="AY749" s="228">
        <v>0</v>
      </c>
      <c r="AZ749" s="225" t="e">
        <f t="shared" si="169"/>
        <v>#N/A</v>
      </c>
      <c r="BA749" s="91"/>
      <c r="CK749" s="160" t="str">
        <f t="shared" si="167"/>
        <v>..</v>
      </c>
      <c r="CL749" s="18"/>
      <c r="CM749" s="18"/>
      <c r="CN749" s="18"/>
      <c r="CO749" s="23"/>
      <c r="CP749" s="225"/>
      <c r="CQ749" s="225"/>
      <c r="DJ749" s="231"/>
      <c r="DL749" s="232"/>
      <c r="DM749" s="233"/>
      <c r="DN749" s="234"/>
      <c r="DO749" s="234"/>
      <c r="DP749" s="234"/>
    </row>
    <row r="750" spans="46:120" x14ac:dyDescent="0.3">
      <c r="AT750" s="44" t="str">
        <f t="shared" si="168"/>
        <v>18_24B.LX.IOV</v>
      </c>
      <c r="AU750" s="18" t="s">
        <v>71</v>
      </c>
      <c r="AV750" s="18" t="s">
        <v>475</v>
      </c>
      <c r="AW750" s="20" t="s">
        <v>1065</v>
      </c>
      <c r="AX750" s="227">
        <v>1220115</v>
      </c>
      <c r="AY750" s="228">
        <v>0</v>
      </c>
      <c r="AZ750" s="225" t="e">
        <f t="shared" si="169"/>
        <v>#N/A</v>
      </c>
      <c r="BA750" s="91"/>
      <c r="CK750" s="160" t="str">
        <f t="shared" si="167"/>
        <v>..</v>
      </c>
      <c r="CL750" s="18"/>
      <c r="CM750" s="18"/>
      <c r="CN750" s="18"/>
      <c r="CO750" s="23"/>
      <c r="CP750" s="225"/>
      <c r="CQ750" s="225"/>
      <c r="DJ750" s="231"/>
      <c r="DL750" s="232"/>
      <c r="DM750" s="233"/>
      <c r="DN750" s="234"/>
      <c r="DO750" s="234"/>
      <c r="DP750" s="234"/>
    </row>
    <row r="751" spans="46:120" x14ac:dyDescent="0.3">
      <c r="AT751" s="44" t="str">
        <f t="shared" si="168"/>
        <v>20_20B.LX.IOV</v>
      </c>
      <c r="AU751" s="18" t="s">
        <v>71</v>
      </c>
      <c r="AV751" s="18" t="s">
        <v>337</v>
      </c>
      <c r="AW751" s="20" t="s">
        <v>1065</v>
      </c>
      <c r="AX751" s="227">
        <v>1220115</v>
      </c>
      <c r="AY751" s="228">
        <v>0</v>
      </c>
      <c r="AZ751" s="225" t="e">
        <f t="shared" si="169"/>
        <v>#N/A</v>
      </c>
      <c r="BA751" s="91"/>
      <c r="CK751" s="160" t="str">
        <f t="shared" si="167"/>
        <v>..</v>
      </c>
      <c r="CL751" s="18"/>
      <c r="CM751" s="18"/>
      <c r="CN751" s="18"/>
      <c r="CO751" s="23"/>
      <c r="CP751" s="225"/>
      <c r="CQ751" s="225"/>
      <c r="DJ751" s="231"/>
      <c r="DL751" s="232"/>
      <c r="DM751" s="233"/>
      <c r="DN751" s="234"/>
      <c r="DO751" s="234"/>
      <c r="DP751" s="234"/>
    </row>
    <row r="752" spans="46:120" x14ac:dyDescent="0.3">
      <c r="AT752" s="44" t="str">
        <f t="shared" si="168"/>
        <v>20_22B.LX.IOV</v>
      </c>
      <c r="AU752" s="18" t="s">
        <v>71</v>
      </c>
      <c r="AV752" s="18" t="s">
        <v>410</v>
      </c>
      <c r="AW752" s="20" t="s">
        <v>1065</v>
      </c>
      <c r="AX752" s="227">
        <v>1220115</v>
      </c>
      <c r="AY752" s="228">
        <v>0</v>
      </c>
      <c r="AZ752" s="225" t="e">
        <f t="shared" si="169"/>
        <v>#N/A</v>
      </c>
      <c r="BA752" s="91"/>
      <c r="CK752" s="160" t="str">
        <f t="shared" si="167"/>
        <v>..</v>
      </c>
      <c r="CL752" s="18"/>
      <c r="CM752" s="18"/>
      <c r="CN752" s="18"/>
      <c r="CO752" s="23"/>
      <c r="CP752" s="225"/>
      <c r="CQ752" s="225"/>
      <c r="DJ752" s="231"/>
      <c r="DL752" s="232"/>
      <c r="DM752" s="233"/>
      <c r="DN752" s="234"/>
      <c r="DO752" s="234"/>
      <c r="DP752" s="234"/>
    </row>
    <row r="753" spans="46:120" x14ac:dyDescent="0.3">
      <c r="AT753" s="44" t="str">
        <f t="shared" si="168"/>
        <v>20_24B.LX.IOV</v>
      </c>
      <c r="AU753" s="18" t="s">
        <v>71</v>
      </c>
      <c r="AV753" s="18" t="s">
        <v>494</v>
      </c>
      <c r="AW753" s="20" t="s">
        <v>1065</v>
      </c>
      <c r="AX753" s="227">
        <v>1220115</v>
      </c>
      <c r="AY753" s="228">
        <v>0</v>
      </c>
      <c r="AZ753" s="225" t="e">
        <f t="shared" si="169"/>
        <v>#N/A</v>
      </c>
      <c r="BA753" s="91"/>
      <c r="CK753" s="160" t="str">
        <f t="shared" si="167"/>
        <v>..</v>
      </c>
      <c r="CL753" s="18"/>
      <c r="CM753" s="18"/>
      <c r="CN753" s="18"/>
      <c r="CO753" s="23"/>
      <c r="CP753" s="225"/>
      <c r="CQ753" s="225"/>
      <c r="DJ753" s="231"/>
      <c r="DL753" s="232"/>
      <c r="DM753" s="233"/>
      <c r="DN753" s="234"/>
      <c r="DO753" s="234"/>
      <c r="DP753" s="234"/>
    </row>
    <row r="754" spans="46:120" x14ac:dyDescent="0.3">
      <c r="AT754" s="44" t="str">
        <f t="shared" si="168"/>
        <v>4_14S.LX.IOV</v>
      </c>
      <c r="AU754" s="18" t="s">
        <v>71</v>
      </c>
      <c r="AV754" s="18" t="s">
        <v>1071</v>
      </c>
      <c r="AW754" s="20" t="s">
        <v>1065</v>
      </c>
      <c r="AX754" s="227">
        <v>1220115</v>
      </c>
      <c r="AY754" s="228">
        <v>0</v>
      </c>
      <c r="AZ754" s="225" t="e">
        <f t="shared" si="169"/>
        <v>#N/A</v>
      </c>
      <c r="BA754" s="91"/>
      <c r="CK754" s="160" t="str">
        <f t="shared" si="167"/>
        <v>..</v>
      </c>
      <c r="CL754" s="18"/>
      <c r="CM754" s="18"/>
      <c r="CN754" s="18"/>
      <c r="CO754" s="23"/>
      <c r="CP754" s="225"/>
      <c r="CQ754" s="225"/>
      <c r="DJ754" s="231"/>
      <c r="DL754" s="232"/>
      <c r="DM754" s="233"/>
      <c r="DN754" s="234"/>
      <c r="DO754" s="234"/>
      <c r="DP754" s="234"/>
    </row>
    <row r="755" spans="46:120" x14ac:dyDescent="0.3">
      <c r="AT755" s="44" t="str">
        <f t="shared" si="168"/>
        <v>4_14x8S.LX.IOV</v>
      </c>
      <c r="AU755" s="18" t="s">
        <v>71</v>
      </c>
      <c r="AV755" s="18" t="s">
        <v>1107</v>
      </c>
      <c r="AW755" s="20" t="s">
        <v>1065</v>
      </c>
      <c r="AX755" s="227">
        <v>1220115</v>
      </c>
      <c r="AY755" s="228">
        <v>0</v>
      </c>
      <c r="AZ755" s="225" t="e">
        <f t="shared" si="169"/>
        <v>#N/A</v>
      </c>
      <c r="BA755" s="91"/>
      <c r="CK755" s="160" t="str">
        <f t="shared" si="167"/>
        <v>..</v>
      </c>
      <c r="CL755" s="18"/>
      <c r="CM755" s="18"/>
      <c r="CN755" s="18"/>
      <c r="CO755" s="23"/>
      <c r="CP755" s="225"/>
      <c r="CQ755" s="225"/>
      <c r="DJ755" s="231"/>
      <c r="DL755" s="232"/>
      <c r="DM755" s="233"/>
      <c r="DN755" s="234"/>
      <c r="DO755" s="234"/>
      <c r="DP755" s="234"/>
    </row>
    <row r="756" spans="46:120" x14ac:dyDescent="0.3">
      <c r="AT756" s="44" t="str">
        <f t="shared" si="168"/>
        <v>5_14S.LX.IOV</v>
      </c>
      <c r="AU756" s="18" t="s">
        <v>71</v>
      </c>
      <c r="AV756" s="18" t="s">
        <v>1081</v>
      </c>
      <c r="AW756" s="20" t="s">
        <v>1065</v>
      </c>
      <c r="AX756" s="227">
        <v>1220115</v>
      </c>
      <c r="AY756" s="228">
        <v>0</v>
      </c>
      <c r="AZ756" s="225" t="e">
        <f t="shared" si="169"/>
        <v>#N/A</v>
      </c>
      <c r="BA756" s="91"/>
      <c r="CK756" s="160" t="str">
        <f t="shared" si="167"/>
        <v>..</v>
      </c>
      <c r="CL756" s="18"/>
      <c r="CM756" s="18"/>
      <c r="CN756" s="18"/>
      <c r="CO756" s="23"/>
      <c r="CP756" s="225"/>
      <c r="CQ756" s="225"/>
      <c r="DJ756" s="231"/>
      <c r="DL756" s="232"/>
      <c r="DM756" s="233"/>
      <c r="DN756" s="234"/>
      <c r="DO756" s="234"/>
      <c r="DP756" s="234"/>
    </row>
    <row r="757" spans="46:120" x14ac:dyDescent="0.3">
      <c r="AT757" s="44" t="str">
        <f t="shared" si="168"/>
        <v>5_14x8S.LX.IOV</v>
      </c>
      <c r="AU757" s="18" t="s">
        <v>71</v>
      </c>
      <c r="AV757" s="18" t="s">
        <v>1118</v>
      </c>
      <c r="AW757" s="20" t="s">
        <v>1065</v>
      </c>
      <c r="AX757" s="227">
        <v>1220115</v>
      </c>
      <c r="AY757" s="228">
        <v>0</v>
      </c>
      <c r="AZ757" s="225" t="e">
        <f t="shared" si="169"/>
        <v>#N/A</v>
      </c>
      <c r="BA757" s="91"/>
      <c r="CK757" s="160" t="str">
        <f t="shared" si="167"/>
        <v>..</v>
      </c>
      <c r="CL757" s="18"/>
      <c r="CM757" s="18"/>
      <c r="CN757" s="18"/>
      <c r="CO757" s="23"/>
      <c r="CP757" s="225"/>
      <c r="CQ757" s="225"/>
      <c r="DJ757" s="231"/>
      <c r="DL757" s="232"/>
      <c r="DM757" s="233"/>
      <c r="DN757" s="234"/>
      <c r="DO757" s="234"/>
      <c r="DP757" s="234"/>
    </row>
    <row r="758" spans="46:120" x14ac:dyDescent="0.3">
      <c r="AT758" s="44" t="str">
        <f t="shared" si="168"/>
        <v>5H_14x8S.LX.IOV</v>
      </c>
      <c r="AU758" s="18" t="s">
        <v>71</v>
      </c>
      <c r="AV758" s="18" t="s">
        <v>1126</v>
      </c>
      <c r="AW758" s="20" t="s">
        <v>1065</v>
      </c>
      <c r="AX758" s="227">
        <v>1220115</v>
      </c>
      <c r="AY758" s="228">
        <v>0</v>
      </c>
      <c r="AZ758" s="225" t="e">
        <f t="shared" si="169"/>
        <v>#N/A</v>
      </c>
      <c r="BA758" s="91"/>
      <c r="CK758" s="160" t="str">
        <f t="shared" si="167"/>
        <v>..</v>
      </c>
      <c r="CL758" s="18"/>
      <c r="CM758" s="18"/>
      <c r="CN758" s="18"/>
      <c r="CO758" s="23"/>
      <c r="CP758" s="225"/>
      <c r="CQ758" s="225"/>
      <c r="DJ758" s="231"/>
      <c r="DL758" s="232"/>
      <c r="DM758" s="233"/>
      <c r="DN758" s="234"/>
      <c r="DO758" s="234"/>
      <c r="DP758" s="234"/>
    </row>
    <row r="759" spans="46:120" x14ac:dyDescent="0.3">
      <c r="AT759" s="44" t="str">
        <f t="shared" si="168"/>
        <v>6_12S.LX.IOV</v>
      </c>
      <c r="AU759" s="18" t="s">
        <v>71</v>
      </c>
      <c r="AV759" s="18" t="s">
        <v>1047</v>
      </c>
      <c r="AW759" s="20" t="s">
        <v>1065</v>
      </c>
      <c r="AX759" s="227">
        <v>1220115</v>
      </c>
      <c r="AY759" s="228">
        <v>0</v>
      </c>
      <c r="AZ759" s="225" t="e">
        <f t="shared" si="169"/>
        <v>#N/A</v>
      </c>
      <c r="BA759" s="91"/>
      <c r="CK759" s="160" t="str">
        <f t="shared" si="167"/>
        <v>..</v>
      </c>
      <c r="CL759" s="18"/>
      <c r="CM759" s="18"/>
      <c r="CN759" s="18"/>
      <c r="CO759" s="23"/>
      <c r="CP759" s="225"/>
      <c r="CQ759" s="225"/>
      <c r="DJ759" s="231"/>
      <c r="DL759" s="232"/>
      <c r="DM759" s="233"/>
      <c r="DN759" s="234"/>
      <c r="DO759" s="234"/>
      <c r="DP759" s="234"/>
    </row>
    <row r="760" spans="46:120" x14ac:dyDescent="0.3">
      <c r="AT760" s="44" t="str">
        <f t="shared" si="168"/>
        <v>6_13S.LX.IOV</v>
      </c>
      <c r="AU760" s="18" t="s">
        <v>71</v>
      </c>
      <c r="AV760" s="18" t="s">
        <v>1066</v>
      </c>
      <c r="AW760" s="20" t="s">
        <v>1065</v>
      </c>
      <c r="AX760" s="227">
        <v>1220115</v>
      </c>
      <c r="AY760" s="228">
        <v>0</v>
      </c>
      <c r="AZ760" s="225" t="e">
        <f t="shared" si="169"/>
        <v>#N/A</v>
      </c>
      <c r="BA760" s="91"/>
      <c r="CK760" s="160" t="str">
        <f t="shared" si="167"/>
        <v>..</v>
      </c>
      <c r="CL760" s="18"/>
      <c r="CM760" s="18"/>
      <c r="CN760" s="18"/>
      <c r="CO760" s="23"/>
      <c r="CP760" s="225"/>
      <c r="CQ760" s="225"/>
      <c r="DJ760" s="231"/>
      <c r="DL760" s="232"/>
      <c r="DM760" s="233"/>
      <c r="DN760" s="234"/>
      <c r="DO760" s="234"/>
      <c r="DP760" s="234"/>
    </row>
    <row r="761" spans="46:120" x14ac:dyDescent="0.3">
      <c r="AT761" s="44" t="str">
        <f t="shared" si="168"/>
        <v>6H_14S.LX.IOV</v>
      </c>
      <c r="AU761" s="18" t="s">
        <v>71</v>
      </c>
      <c r="AV761" s="18" t="s">
        <v>1096</v>
      </c>
      <c r="AW761" s="20" t="s">
        <v>1065</v>
      </c>
      <c r="AX761" s="227">
        <v>1220115</v>
      </c>
      <c r="AY761" s="228">
        <v>0</v>
      </c>
      <c r="AZ761" s="225" t="e">
        <f t="shared" si="169"/>
        <v>#N/A</v>
      </c>
      <c r="BA761" s="91"/>
      <c r="CK761" s="160" t="str">
        <f t="shared" si="167"/>
        <v>..</v>
      </c>
      <c r="CL761" s="18"/>
      <c r="CM761" s="18"/>
      <c r="CN761" s="18"/>
      <c r="CO761" s="23"/>
      <c r="CP761" s="225"/>
      <c r="CQ761" s="225"/>
      <c r="DJ761" s="231"/>
      <c r="DL761" s="232"/>
      <c r="DM761" s="233"/>
      <c r="DN761" s="234"/>
      <c r="DO761" s="234"/>
      <c r="DP761" s="234"/>
    </row>
    <row r="762" spans="46:120" x14ac:dyDescent="0.3">
      <c r="AT762" s="44" t="str">
        <f t="shared" si="168"/>
        <v>6H_14x8S.LX.IOV</v>
      </c>
      <c r="AU762" s="18" t="s">
        <v>71</v>
      </c>
      <c r="AV762" s="18" t="s">
        <v>1134</v>
      </c>
      <c r="AW762" s="20" t="s">
        <v>1065</v>
      </c>
      <c r="AX762" s="227">
        <v>1220115</v>
      </c>
      <c r="AY762" s="228">
        <v>0</v>
      </c>
      <c r="AZ762" s="225" t="e">
        <f t="shared" si="169"/>
        <v>#N/A</v>
      </c>
      <c r="BA762" s="91"/>
      <c r="CK762" s="160" t="str">
        <f t="shared" si="167"/>
        <v>..</v>
      </c>
      <c r="CL762" s="18"/>
      <c r="CM762" s="18"/>
      <c r="CN762" s="18"/>
      <c r="CO762" s="23"/>
      <c r="CP762" s="225"/>
      <c r="CQ762" s="225"/>
      <c r="DJ762" s="231"/>
      <c r="DL762" s="232"/>
      <c r="DM762" s="233"/>
      <c r="DN762" s="234"/>
      <c r="DO762" s="234"/>
      <c r="DP762" s="234"/>
    </row>
    <row r="763" spans="46:120" x14ac:dyDescent="0.3">
      <c r="AT763" s="44" t="str">
        <f t="shared" si="168"/>
        <v>7_10T.LX.IOV</v>
      </c>
      <c r="AU763" s="18" t="s">
        <v>71</v>
      </c>
      <c r="AV763" s="18" t="s">
        <v>795</v>
      </c>
      <c r="AW763" s="20" t="s">
        <v>1065</v>
      </c>
      <c r="AX763" s="227">
        <v>1220115</v>
      </c>
      <c r="AY763" s="228">
        <v>0</v>
      </c>
      <c r="AZ763" s="225" t="e">
        <f t="shared" si="169"/>
        <v>#N/A</v>
      </c>
      <c r="BA763" s="91"/>
      <c r="CK763" s="160" t="str">
        <f t="shared" si="167"/>
        <v>..</v>
      </c>
      <c r="CL763" s="18"/>
      <c r="CM763" s="18"/>
      <c r="CN763" s="18"/>
      <c r="CO763" s="23"/>
      <c r="CP763" s="225"/>
      <c r="CQ763" s="225"/>
      <c r="DJ763" s="231"/>
      <c r="DL763" s="232"/>
      <c r="DM763" s="233"/>
      <c r="DN763" s="234"/>
      <c r="DO763" s="234"/>
      <c r="DP763" s="234"/>
    </row>
    <row r="764" spans="46:120" x14ac:dyDescent="0.3">
      <c r="AT764" s="44" t="str">
        <f t="shared" si="168"/>
        <v>7H_10T.LX.IOV</v>
      </c>
      <c r="AU764" s="18" t="s">
        <v>71</v>
      </c>
      <c r="AV764" s="18" t="s">
        <v>802</v>
      </c>
      <c r="AW764" s="20" t="s">
        <v>1065</v>
      </c>
      <c r="AX764" s="227">
        <v>1220115</v>
      </c>
      <c r="AY764" s="228">
        <v>0</v>
      </c>
      <c r="AZ764" s="225" t="e">
        <f t="shared" si="169"/>
        <v>#N/A</v>
      </c>
      <c r="BA764" s="91"/>
      <c r="CK764" s="160" t="str">
        <f t="shared" si="167"/>
        <v>..</v>
      </c>
      <c r="CL764" s="18"/>
      <c r="CM764" s="18"/>
      <c r="CN764" s="18"/>
      <c r="CO764" s="23"/>
      <c r="CP764" s="225"/>
      <c r="CQ764" s="225"/>
      <c r="DJ764" s="231"/>
      <c r="DL764" s="232"/>
      <c r="DM764" s="233"/>
      <c r="DN764" s="234"/>
      <c r="DO764" s="234"/>
      <c r="DP764" s="234"/>
    </row>
    <row r="765" spans="46:120" x14ac:dyDescent="0.3">
      <c r="AT765" s="44" t="str">
        <f t="shared" si="168"/>
        <v>8_10T.LX.IOV</v>
      </c>
      <c r="AU765" s="18" t="s">
        <v>71</v>
      </c>
      <c r="AV765" s="18" t="s">
        <v>810</v>
      </c>
      <c r="AW765" s="20" t="s">
        <v>1065</v>
      </c>
      <c r="AX765" s="227">
        <v>1220115</v>
      </c>
      <c r="AY765" s="228">
        <v>0</v>
      </c>
      <c r="AZ765" s="225" t="e">
        <f t="shared" si="169"/>
        <v>#N/A</v>
      </c>
      <c r="BA765" s="91"/>
      <c r="CK765" s="160" t="str">
        <f t="shared" ref="CK765:CK778" si="170">CONCATENATE(CM765,".",CN765,".",CO765)</f>
        <v>..</v>
      </c>
      <c r="CL765" s="18"/>
      <c r="CM765" s="18"/>
      <c r="CN765" s="18"/>
      <c r="CO765" s="23"/>
      <c r="CP765" s="225"/>
      <c r="CQ765" s="225"/>
      <c r="DJ765" s="231"/>
      <c r="DL765" s="232"/>
      <c r="DM765" s="233"/>
      <c r="DN765" s="234"/>
      <c r="DO765" s="234"/>
      <c r="DP765" s="234"/>
    </row>
    <row r="766" spans="46:120" x14ac:dyDescent="0.3">
      <c r="AT766" s="44" t="str">
        <f t="shared" si="168"/>
        <v>8_12T.LX.IOV</v>
      </c>
      <c r="AU766" s="18" t="s">
        <v>71</v>
      </c>
      <c r="AV766" s="18" t="s">
        <v>826</v>
      </c>
      <c r="AW766" s="20" t="s">
        <v>1065</v>
      </c>
      <c r="AX766" s="227">
        <v>1220115</v>
      </c>
      <c r="AY766" s="228">
        <v>0</v>
      </c>
      <c r="AZ766" s="225" t="e">
        <f t="shared" si="169"/>
        <v>#N/A</v>
      </c>
      <c r="BA766" s="91"/>
      <c r="CK766" s="160" t="str">
        <f t="shared" si="170"/>
        <v>..</v>
      </c>
      <c r="CL766" s="18"/>
      <c r="CM766" s="18"/>
      <c r="CN766" s="18"/>
      <c r="CO766" s="23"/>
      <c r="CP766" s="225"/>
      <c r="CQ766" s="225"/>
      <c r="DJ766" s="231"/>
      <c r="DL766" s="232"/>
      <c r="DM766" s="233"/>
      <c r="DN766" s="234"/>
      <c r="DO766" s="234"/>
      <c r="DP766" s="234"/>
    </row>
    <row r="767" spans="46:120" x14ac:dyDescent="0.3">
      <c r="AT767" s="44" t="str">
        <f t="shared" si="168"/>
        <v>8_14S.LX.IOV</v>
      </c>
      <c r="AU767" s="18" t="s">
        <v>71</v>
      </c>
      <c r="AV767" s="18" t="s">
        <v>1103</v>
      </c>
      <c r="AW767" s="20" t="s">
        <v>1065</v>
      </c>
      <c r="AX767" s="227">
        <v>1220115</v>
      </c>
      <c r="AY767" s="228">
        <v>0</v>
      </c>
      <c r="AZ767" s="225" t="e">
        <f t="shared" si="169"/>
        <v>#N/A</v>
      </c>
      <c r="BA767" s="91"/>
      <c r="CK767" s="160" t="str">
        <f t="shared" si="170"/>
        <v>..</v>
      </c>
      <c r="CL767" s="18"/>
      <c r="CM767" s="18"/>
      <c r="CN767" s="18"/>
      <c r="CO767" s="23"/>
      <c r="CP767" s="225"/>
      <c r="CQ767" s="225"/>
      <c r="DJ767" s="231"/>
      <c r="DL767" s="232"/>
      <c r="DM767" s="233"/>
      <c r="DN767" s="234"/>
      <c r="DO767" s="234"/>
      <c r="DP767" s="234"/>
    </row>
    <row r="768" spans="46:120" x14ac:dyDescent="0.3">
      <c r="AT768" s="44" t="str">
        <f t="shared" si="168"/>
        <v>9_10T.LX.IOV</v>
      </c>
      <c r="AU768" s="18" t="s">
        <v>71</v>
      </c>
      <c r="AV768" s="18" t="s">
        <v>818</v>
      </c>
      <c r="AW768" s="20" t="s">
        <v>1065</v>
      </c>
      <c r="AX768" s="227">
        <v>1220115</v>
      </c>
      <c r="AY768" s="228">
        <v>0</v>
      </c>
      <c r="AZ768" s="225" t="e">
        <f t="shared" si="169"/>
        <v>#N/A</v>
      </c>
      <c r="BA768" s="91"/>
      <c r="CK768" s="160" t="str">
        <f t="shared" si="170"/>
        <v>..</v>
      </c>
      <c r="CL768" s="18"/>
      <c r="CM768" s="18"/>
      <c r="CN768" s="18"/>
      <c r="CO768" s="23"/>
      <c r="CP768" s="225"/>
      <c r="CQ768" s="225"/>
      <c r="DJ768" s="231"/>
      <c r="DL768" s="232"/>
      <c r="DM768" s="233"/>
      <c r="DN768" s="234"/>
      <c r="DO768" s="234"/>
      <c r="DP768" s="234"/>
    </row>
    <row r="769" spans="46:120" x14ac:dyDescent="0.3">
      <c r="AT769" s="44" t="str">
        <f t="shared" si="168"/>
        <v>9_12T.LX.IOV</v>
      </c>
      <c r="AU769" s="18" t="s">
        <v>71</v>
      </c>
      <c r="AV769" s="18" t="s">
        <v>840</v>
      </c>
      <c r="AW769" s="20" t="s">
        <v>1065</v>
      </c>
      <c r="AX769" s="227">
        <v>1220115</v>
      </c>
      <c r="AY769" s="228">
        <v>0</v>
      </c>
      <c r="AZ769" s="225" t="e">
        <f t="shared" si="169"/>
        <v>#N/A</v>
      </c>
      <c r="BA769" s="91"/>
      <c r="CK769" s="160" t="str">
        <f t="shared" si="170"/>
        <v>..</v>
      </c>
      <c r="CL769" s="18"/>
      <c r="CM769" s="18"/>
      <c r="CN769" s="18"/>
      <c r="CO769" s="23"/>
      <c r="CP769" s="225"/>
      <c r="CQ769" s="225"/>
      <c r="DJ769" s="231"/>
      <c r="DL769" s="232"/>
      <c r="DM769" s="233"/>
      <c r="DN769" s="234"/>
      <c r="DO769" s="234"/>
      <c r="DP769" s="234"/>
    </row>
    <row r="770" spans="46:120" x14ac:dyDescent="0.3">
      <c r="AT770" s="44" t="str">
        <f t="shared" si="168"/>
        <v>9_13T.LX.IOV</v>
      </c>
      <c r="AU770" s="18" t="s">
        <v>71</v>
      </c>
      <c r="AV770" s="18" t="s">
        <v>876</v>
      </c>
      <c r="AW770" s="20" t="s">
        <v>1065</v>
      </c>
      <c r="AX770" s="227">
        <v>1220115</v>
      </c>
      <c r="AY770" s="228">
        <v>0</v>
      </c>
      <c r="AZ770" s="225" t="e">
        <f t="shared" si="169"/>
        <v>#N/A</v>
      </c>
      <c r="BA770" s="91"/>
      <c r="CK770" s="160" t="str">
        <f t="shared" si="170"/>
        <v>..</v>
      </c>
      <c r="CL770" s="18"/>
      <c r="CM770" s="18"/>
      <c r="CN770" s="18"/>
      <c r="CO770" s="23"/>
      <c r="CP770" s="225"/>
      <c r="CQ770" s="225"/>
      <c r="DJ770" s="231"/>
      <c r="DL770" s="232"/>
      <c r="DM770" s="233"/>
      <c r="DN770" s="234"/>
      <c r="DO770" s="234"/>
      <c r="DP770" s="234"/>
    </row>
    <row r="771" spans="46:120" x14ac:dyDescent="0.3">
      <c r="AT771" s="44" t="str">
        <f t="shared" si="168"/>
        <v>9_14T.LX.IOV</v>
      </c>
      <c r="AU771" s="18" t="s">
        <v>71</v>
      </c>
      <c r="AV771" s="18" t="s">
        <v>917</v>
      </c>
      <c r="AW771" s="20" t="s">
        <v>1065</v>
      </c>
      <c r="AX771" s="227">
        <v>1220115</v>
      </c>
      <c r="AY771" s="228">
        <v>0</v>
      </c>
      <c r="AZ771" s="225" t="e">
        <f t="shared" si="169"/>
        <v>#N/A</v>
      </c>
      <c r="BA771" s="91"/>
      <c r="CK771" s="160" t="str">
        <f t="shared" si="170"/>
        <v>..</v>
      </c>
      <c r="CL771" s="18"/>
      <c r="CM771" s="18"/>
      <c r="CN771" s="18"/>
      <c r="CO771" s="23"/>
      <c r="CP771" s="225"/>
      <c r="CQ771" s="225"/>
      <c r="DJ771" s="231"/>
      <c r="DL771" s="232"/>
      <c r="DM771" s="233"/>
      <c r="DN771" s="234"/>
      <c r="DO771" s="234"/>
      <c r="DP771" s="234"/>
    </row>
    <row r="772" spans="46:120" x14ac:dyDescent="0.3">
      <c r="AT772" s="44" t="str">
        <f t="shared" si="168"/>
        <v>10_12T.LX.S</v>
      </c>
      <c r="AU772" s="18" t="s">
        <v>71</v>
      </c>
      <c r="AV772" s="18" t="s">
        <v>850</v>
      </c>
      <c r="AW772" s="20" t="s">
        <v>386</v>
      </c>
      <c r="AX772" s="227">
        <v>1220115</v>
      </c>
      <c r="AY772" s="228">
        <v>0</v>
      </c>
      <c r="AZ772" s="225" t="e">
        <f t="shared" si="169"/>
        <v>#N/A</v>
      </c>
      <c r="BA772" s="91"/>
      <c r="CK772" s="160" t="str">
        <f t="shared" si="170"/>
        <v>..</v>
      </c>
      <c r="CL772" s="18"/>
      <c r="CM772" s="18"/>
      <c r="CN772" s="18"/>
      <c r="CO772" s="23"/>
      <c r="CP772" s="225"/>
      <c r="CQ772" s="225"/>
      <c r="DJ772" s="231"/>
      <c r="DL772" s="232"/>
      <c r="DM772" s="233"/>
      <c r="DN772" s="234"/>
      <c r="DO772" s="234"/>
      <c r="DP772" s="234"/>
    </row>
    <row r="773" spans="46:120" x14ac:dyDescent="0.3">
      <c r="AT773" s="44" t="str">
        <f t="shared" si="168"/>
        <v>10_13T.LX.S</v>
      </c>
      <c r="AU773" s="18" t="s">
        <v>71</v>
      </c>
      <c r="AV773" s="18" t="s">
        <v>888</v>
      </c>
      <c r="AW773" s="20" t="s">
        <v>386</v>
      </c>
      <c r="AX773" s="227">
        <v>1220115</v>
      </c>
      <c r="AY773" s="228">
        <v>0</v>
      </c>
      <c r="AZ773" s="225" t="e">
        <f t="shared" si="169"/>
        <v>#N/A</v>
      </c>
      <c r="BA773" s="91"/>
      <c r="CK773" s="160" t="str">
        <f t="shared" si="170"/>
        <v>..</v>
      </c>
      <c r="CL773" s="18"/>
      <c r="CM773" s="18"/>
      <c r="CN773" s="18"/>
      <c r="CO773" s="23"/>
      <c r="CP773" s="225"/>
      <c r="CQ773" s="225"/>
      <c r="DJ773" s="231"/>
      <c r="DL773" s="232"/>
      <c r="DM773" s="233"/>
      <c r="DN773" s="234"/>
      <c r="DO773" s="234"/>
      <c r="DP773" s="234"/>
    </row>
    <row r="774" spans="46:120" x14ac:dyDescent="0.3">
      <c r="AT774" s="44" t="str">
        <f t="shared" si="168"/>
        <v>10_14S.LX.S</v>
      </c>
      <c r="AU774" s="18" t="s">
        <v>71</v>
      </c>
      <c r="AV774" s="18" t="s">
        <v>1182</v>
      </c>
      <c r="AW774" s="20" t="s">
        <v>386</v>
      </c>
      <c r="AX774" s="227">
        <v>1220115</v>
      </c>
      <c r="AY774" s="228">
        <v>0</v>
      </c>
      <c r="AZ774" s="225" t="e">
        <f t="shared" si="169"/>
        <v>#N/A</v>
      </c>
      <c r="BA774" s="91"/>
      <c r="CK774" s="160" t="str">
        <f t="shared" si="170"/>
        <v>..</v>
      </c>
      <c r="CL774" s="18"/>
      <c r="CM774" s="18"/>
      <c r="CN774" s="18"/>
      <c r="CO774" s="23"/>
      <c r="CP774" s="225"/>
      <c r="CQ774" s="225"/>
      <c r="DJ774" s="231"/>
      <c r="DL774" s="232"/>
      <c r="DM774" s="233"/>
      <c r="DN774" s="234"/>
      <c r="DO774" s="234"/>
      <c r="DP774" s="234"/>
    </row>
    <row r="775" spans="46:120" x14ac:dyDescent="0.3">
      <c r="AT775" s="44" t="str">
        <f t="shared" si="168"/>
        <v>10_14T.LX.S</v>
      </c>
      <c r="AU775" s="18" t="s">
        <v>71</v>
      </c>
      <c r="AV775" s="18" t="s">
        <v>930</v>
      </c>
      <c r="AW775" s="20" t="s">
        <v>386</v>
      </c>
      <c r="AX775" s="227">
        <v>1220115</v>
      </c>
      <c r="AY775" s="228">
        <v>0</v>
      </c>
      <c r="AZ775" s="225" t="e">
        <f t="shared" si="169"/>
        <v>#N/A</v>
      </c>
      <c r="BA775" s="91"/>
      <c r="CK775" s="160" t="str">
        <f t="shared" si="170"/>
        <v>..</v>
      </c>
      <c r="CL775" s="18"/>
      <c r="CM775" s="18"/>
      <c r="CN775" s="18"/>
      <c r="CO775" s="23"/>
      <c r="CP775" s="225"/>
      <c r="CQ775" s="225"/>
      <c r="DJ775" s="231"/>
      <c r="DL775" s="232"/>
      <c r="DM775" s="233"/>
      <c r="DN775" s="234"/>
      <c r="DO775" s="234"/>
      <c r="DP775" s="234"/>
    </row>
    <row r="776" spans="46:120" x14ac:dyDescent="0.3">
      <c r="AT776" s="44" t="str">
        <f t="shared" si="168"/>
        <v>11_12T.LX.S</v>
      </c>
      <c r="AU776" s="18" t="s">
        <v>71</v>
      </c>
      <c r="AV776" s="18" t="s">
        <v>863</v>
      </c>
      <c r="AW776" s="20" t="s">
        <v>386</v>
      </c>
      <c r="AX776" s="227">
        <v>1220115</v>
      </c>
      <c r="AY776" s="228">
        <v>0</v>
      </c>
      <c r="AZ776" s="225" t="e">
        <f t="shared" si="169"/>
        <v>#N/A</v>
      </c>
      <c r="BA776" s="91"/>
      <c r="CK776" s="160" t="str">
        <f t="shared" si="170"/>
        <v>..</v>
      </c>
      <c r="CL776" s="18"/>
      <c r="CM776" s="18"/>
      <c r="CN776" s="18"/>
      <c r="CO776" s="23"/>
      <c r="CP776" s="225"/>
      <c r="CQ776" s="225"/>
      <c r="DJ776" s="231"/>
      <c r="DL776" s="232"/>
      <c r="DM776" s="233"/>
      <c r="DN776" s="234"/>
      <c r="DO776" s="234"/>
      <c r="DP776" s="234"/>
    </row>
    <row r="777" spans="46:120" x14ac:dyDescent="0.3">
      <c r="AT777" s="44" t="str">
        <f t="shared" si="168"/>
        <v>11_13T.LX.S</v>
      </c>
      <c r="AU777" s="18" t="s">
        <v>71</v>
      </c>
      <c r="AV777" s="18" t="s">
        <v>898</v>
      </c>
      <c r="AW777" s="20" t="s">
        <v>386</v>
      </c>
      <c r="AX777" s="227">
        <v>1220115</v>
      </c>
      <c r="AY777" s="228">
        <v>0</v>
      </c>
      <c r="AZ777" s="225" t="e">
        <f t="shared" si="169"/>
        <v>#N/A</v>
      </c>
      <c r="BA777" s="91"/>
      <c r="CK777" s="160" t="str">
        <f t="shared" si="170"/>
        <v>..</v>
      </c>
      <c r="CL777" s="18"/>
      <c r="CM777" s="18"/>
      <c r="CN777" s="18"/>
      <c r="CO777" s="23"/>
      <c r="CP777" s="225"/>
      <c r="CQ777" s="225"/>
      <c r="DJ777" s="231"/>
      <c r="DL777" s="232"/>
      <c r="DM777" s="233"/>
      <c r="DN777" s="234"/>
      <c r="DO777" s="234"/>
      <c r="DP777" s="234"/>
    </row>
    <row r="778" spans="46:120" x14ac:dyDescent="0.3">
      <c r="AT778" s="44" t="str">
        <f t="shared" si="168"/>
        <v>11_14T.LX.S</v>
      </c>
      <c r="AU778" s="18" t="s">
        <v>71</v>
      </c>
      <c r="AV778" s="18" t="s">
        <v>943</v>
      </c>
      <c r="AW778" s="20" t="s">
        <v>386</v>
      </c>
      <c r="AX778" s="227">
        <v>1220115</v>
      </c>
      <c r="AY778" s="228">
        <v>0</v>
      </c>
      <c r="AZ778" s="225" t="e">
        <f t="shared" si="169"/>
        <v>#N/A</v>
      </c>
      <c r="BA778" s="91"/>
      <c r="CK778" s="160" t="str">
        <f t="shared" si="170"/>
        <v>..</v>
      </c>
      <c r="CL778" s="18"/>
      <c r="CM778" s="18"/>
      <c r="CN778" s="18"/>
      <c r="CO778" s="18"/>
      <c r="CP778" s="220"/>
      <c r="CQ778" s="220"/>
      <c r="DJ778" s="231"/>
      <c r="DL778" s="232"/>
      <c r="DM778" s="233"/>
      <c r="DN778" s="234"/>
      <c r="DO778" s="234"/>
      <c r="DP778" s="234"/>
    </row>
    <row r="779" spans="46:120" x14ac:dyDescent="0.3">
      <c r="AT779" s="44" t="str">
        <f t="shared" si="168"/>
        <v>12_13T.LX.S</v>
      </c>
      <c r="AU779" s="18" t="s">
        <v>71</v>
      </c>
      <c r="AV779" s="18" t="s">
        <v>907</v>
      </c>
      <c r="AW779" s="20" t="s">
        <v>386</v>
      </c>
      <c r="AX779" s="227">
        <v>1220115</v>
      </c>
      <c r="AY779" s="228">
        <v>0</v>
      </c>
      <c r="AZ779" s="225" t="e">
        <f t="shared" si="169"/>
        <v>#N/A</v>
      </c>
      <c r="BA779" s="91"/>
      <c r="CL779" s="18"/>
      <c r="CM779" s="18"/>
      <c r="CN779" s="18"/>
      <c r="CO779" s="18"/>
      <c r="CP779" s="220"/>
      <c r="CQ779" s="220"/>
      <c r="DJ779" s="231"/>
      <c r="DL779" s="232"/>
      <c r="DM779" s="233"/>
      <c r="DN779" s="234"/>
      <c r="DO779" s="234"/>
      <c r="DP779" s="234"/>
    </row>
    <row r="780" spans="46:120" x14ac:dyDescent="0.3">
      <c r="AT780" s="44" t="str">
        <f t="shared" si="168"/>
        <v>12_14F.LX.S</v>
      </c>
      <c r="AU780" s="18" t="s">
        <v>71</v>
      </c>
      <c r="AV780" s="18" t="s">
        <v>603</v>
      </c>
      <c r="AW780" s="20" t="s">
        <v>386</v>
      </c>
      <c r="AX780" s="227">
        <v>1220115</v>
      </c>
      <c r="AY780" s="228">
        <v>0</v>
      </c>
      <c r="AZ780" s="225" t="e">
        <f t="shared" si="169"/>
        <v>#N/A</v>
      </c>
      <c r="BA780" s="91"/>
      <c r="CL780" s="18"/>
      <c r="CM780" s="18"/>
      <c r="CN780" s="18"/>
      <c r="CO780" s="18"/>
      <c r="CP780" s="218"/>
      <c r="CQ780" s="218"/>
      <c r="DJ780" s="231"/>
      <c r="DL780" s="232"/>
      <c r="DM780" s="233"/>
      <c r="DN780" s="234"/>
      <c r="DO780" s="234"/>
      <c r="DP780" s="234"/>
    </row>
    <row r="781" spans="46:120" x14ac:dyDescent="0.3">
      <c r="AT781" s="44" t="str">
        <f t="shared" si="168"/>
        <v>12_14T.LX.S</v>
      </c>
      <c r="AU781" s="18" t="s">
        <v>71</v>
      </c>
      <c r="AV781" s="18" t="s">
        <v>957</v>
      </c>
      <c r="AW781" s="20" t="s">
        <v>386</v>
      </c>
      <c r="AX781" s="227">
        <v>1220115</v>
      </c>
      <c r="AY781" s="228">
        <v>0</v>
      </c>
      <c r="AZ781" s="225" t="e">
        <f t="shared" si="169"/>
        <v>#N/A</v>
      </c>
      <c r="BA781" s="91"/>
      <c r="CL781" s="18"/>
      <c r="CM781" s="18"/>
      <c r="CN781" s="18"/>
      <c r="CO781" s="18"/>
      <c r="CP781" s="218"/>
      <c r="CQ781" s="218"/>
      <c r="DJ781" s="231"/>
      <c r="DL781" s="232"/>
      <c r="DM781" s="233"/>
      <c r="DN781" s="234"/>
      <c r="DO781" s="234"/>
      <c r="DP781" s="234"/>
    </row>
    <row r="782" spans="46:120" x14ac:dyDescent="0.3">
      <c r="AT782" s="44" t="str">
        <f t="shared" si="168"/>
        <v>12_15T.LX.S</v>
      </c>
      <c r="AU782" s="18" t="s">
        <v>71</v>
      </c>
      <c r="AV782" s="18" t="s">
        <v>988</v>
      </c>
      <c r="AW782" s="20" t="s">
        <v>386</v>
      </c>
      <c r="AX782" s="227">
        <v>1220115</v>
      </c>
      <c r="AY782" s="228">
        <v>0</v>
      </c>
      <c r="AZ782" s="225" t="e">
        <f t="shared" si="169"/>
        <v>#N/A</v>
      </c>
      <c r="BA782" s="91"/>
      <c r="CL782" s="18"/>
      <c r="CM782" s="18"/>
      <c r="CN782" s="18"/>
      <c r="CO782" s="18"/>
      <c r="CP782" s="218"/>
      <c r="CQ782" s="218"/>
      <c r="DJ782" s="231"/>
      <c r="DL782" s="232"/>
      <c r="DM782" s="233"/>
      <c r="DN782" s="234"/>
      <c r="DO782" s="234"/>
      <c r="DP782" s="234"/>
    </row>
    <row r="783" spans="46:120" x14ac:dyDescent="0.3">
      <c r="AT783" s="44" t="str">
        <f t="shared" si="168"/>
        <v>12_18B.LX.S</v>
      </c>
      <c r="AU783" s="18" t="s">
        <v>71</v>
      </c>
      <c r="AV783" s="18" t="s">
        <v>133</v>
      </c>
      <c r="AW783" s="20" t="s">
        <v>386</v>
      </c>
      <c r="AX783" s="227">
        <v>1220115</v>
      </c>
      <c r="AY783" s="228">
        <v>0</v>
      </c>
      <c r="AZ783" s="225" t="e">
        <f t="shared" si="169"/>
        <v>#N/A</v>
      </c>
      <c r="BA783" s="91"/>
      <c r="CL783" s="18"/>
      <c r="CM783" s="18"/>
      <c r="CN783" s="18"/>
      <c r="CO783" s="18"/>
      <c r="CP783" s="218"/>
      <c r="CQ783" s="218"/>
      <c r="DJ783" s="231"/>
      <c r="DL783" s="232"/>
      <c r="DM783" s="233"/>
      <c r="DN783" s="234"/>
      <c r="DO783" s="234"/>
      <c r="DP783" s="234"/>
    </row>
    <row r="784" spans="46:120" x14ac:dyDescent="0.3">
      <c r="AT784" s="44" t="str">
        <f t="shared" si="168"/>
        <v>12_20B.LX.S</v>
      </c>
      <c r="AU784" s="18" t="s">
        <v>71</v>
      </c>
      <c r="AV784" s="18" t="s">
        <v>219</v>
      </c>
      <c r="AW784" s="20" t="s">
        <v>386</v>
      </c>
      <c r="AX784" s="227">
        <v>1220115</v>
      </c>
      <c r="AY784" s="228">
        <v>0</v>
      </c>
      <c r="AZ784" s="225" t="e">
        <f t="shared" si="169"/>
        <v>#N/A</v>
      </c>
      <c r="BA784" s="91"/>
      <c r="CL784" s="18"/>
      <c r="CM784" s="18"/>
      <c r="CN784" s="18"/>
      <c r="CO784" s="18"/>
      <c r="CP784" s="218"/>
      <c r="CQ784" s="218"/>
      <c r="DJ784" s="231"/>
      <c r="DL784" s="232"/>
      <c r="DM784" s="233"/>
      <c r="DN784" s="234"/>
      <c r="DO784" s="234"/>
      <c r="DP784" s="234"/>
    </row>
    <row r="785" spans="46:120" x14ac:dyDescent="0.3">
      <c r="AT785" s="44" t="str">
        <f t="shared" si="168"/>
        <v>12_22B.LX.S</v>
      </c>
      <c r="AU785" s="18" t="s">
        <v>71</v>
      </c>
      <c r="AV785" s="18" t="s">
        <v>336</v>
      </c>
      <c r="AW785" s="20" t="s">
        <v>386</v>
      </c>
      <c r="AX785" s="227">
        <v>1220115</v>
      </c>
      <c r="AY785" s="228">
        <v>0</v>
      </c>
      <c r="AZ785" s="225" t="e">
        <f t="shared" si="169"/>
        <v>#N/A</v>
      </c>
      <c r="BA785" s="91"/>
      <c r="CL785" s="18"/>
      <c r="CM785" s="18"/>
      <c r="CN785" s="18"/>
      <c r="CO785" s="18"/>
      <c r="CP785" s="218"/>
      <c r="CQ785" s="218"/>
      <c r="DJ785" s="231"/>
      <c r="DL785" s="232"/>
      <c r="DM785" s="233"/>
      <c r="DN785" s="234"/>
      <c r="DO785" s="234"/>
      <c r="DP785" s="234"/>
    </row>
    <row r="786" spans="46:120" x14ac:dyDescent="0.3">
      <c r="AT786" s="44" t="str">
        <f t="shared" si="168"/>
        <v>12_24B.LX.S</v>
      </c>
      <c r="AU786" s="18" t="s">
        <v>71</v>
      </c>
      <c r="AV786" s="18" t="s">
        <v>424</v>
      </c>
      <c r="AW786" s="20" t="s">
        <v>386</v>
      </c>
      <c r="AX786" s="227">
        <v>1220115</v>
      </c>
      <c r="AY786" s="228">
        <v>0</v>
      </c>
      <c r="AZ786" s="225" t="e">
        <f t="shared" si="169"/>
        <v>#N/A</v>
      </c>
      <c r="BA786" s="91"/>
      <c r="CL786" s="18"/>
      <c r="CM786" s="18"/>
      <c r="CN786" s="18"/>
      <c r="CO786" s="18"/>
      <c r="CP786" s="218"/>
      <c r="CQ786" s="218"/>
      <c r="DJ786" s="231"/>
      <c r="DL786" s="232"/>
      <c r="DM786" s="233"/>
      <c r="DN786" s="234"/>
      <c r="DO786" s="234"/>
      <c r="DP786" s="234"/>
    </row>
    <row r="787" spans="46:120" x14ac:dyDescent="0.3">
      <c r="AT787" s="44" t="str">
        <f t="shared" ref="AT787:AT850" si="171">CONCATENATE(AV787,".",AU787,".",AW787)</f>
        <v>12_26B.LX.S</v>
      </c>
      <c r="AU787" s="18" t="s">
        <v>71</v>
      </c>
      <c r="AV787" s="18" t="s">
        <v>510</v>
      </c>
      <c r="AW787" s="20" t="s">
        <v>386</v>
      </c>
      <c r="AX787" s="227">
        <v>1220115</v>
      </c>
      <c r="AY787" s="228">
        <v>0</v>
      </c>
      <c r="AZ787" s="225" t="e">
        <f t="shared" si="169"/>
        <v>#N/A</v>
      </c>
      <c r="BA787" s="91"/>
      <c r="CL787" s="18"/>
      <c r="CM787" s="18"/>
      <c r="CN787" s="18"/>
      <c r="CO787" s="18"/>
      <c r="CP787" s="218"/>
      <c r="CQ787" s="218"/>
      <c r="DJ787" s="231"/>
      <c r="DL787" s="232"/>
      <c r="DM787" s="233"/>
      <c r="DN787" s="234"/>
      <c r="DO787" s="234"/>
      <c r="DP787" s="234"/>
    </row>
    <row r="788" spans="46:120" x14ac:dyDescent="0.3">
      <c r="AT788" s="44" t="str">
        <f t="shared" si="171"/>
        <v>13_14F.LX.S</v>
      </c>
      <c r="AU788" s="18" t="s">
        <v>71</v>
      </c>
      <c r="AV788" s="18" t="s">
        <v>623</v>
      </c>
      <c r="AW788" s="20" t="s">
        <v>386</v>
      </c>
      <c r="AX788" s="227">
        <v>1220115</v>
      </c>
      <c r="AY788" s="228">
        <v>0</v>
      </c>
      <c r="AZ788" s="225" t="e">
        <f t="shared" si="169"/>
        <v>#N/A</v>
      </c>
      <c r="BA788" s="91"/>
      <c r="CL788" s="18"/>
      <c r="CM788" s="18"/>
      <c r="CN788" s="18"/>
      <c r="CO788" s="18"/>
      <c r="CP788" s="218"/>
      <c r="CQ788" s="218"/>
      <c r="DJ788" s="231"/>
      <c r="DL788" s="232"/>
      <c r="DM788" s="233"/>
      <c r="DN788" s="234"/>
      <c r="DO788" s="234"/>
      <c r="DP788" s="234"/>
    </row>
    <row r="789" spans="46:120" x14ac:dyDescent="0.3">
      <c r="AT789" s="44" t="str">
        <f t="shared" si="171"/>
        <v>13_14T.LX.S</v>
      </c>
      <c r="AU789" s="18" t="s">
        <v>71</v>
      </c>
      <c r="AV789" s="18" t="s">
        <v>971</v>
      </c>
      <c r="AW789" s="20" t="s">
        <v>386</v>
      </c>
      <c r="AX789" s="227">
        <v>1220115</v>
      </c>
      <c r="AY789" s="228">
        <v>0</v>
      </c>
      <c r="AZ789" s="225" t="e">
        <f t="shared" si="169"/>
        <v>#N/A</v>
      </c>
      <c r="BA789" s="91"/>
      <c r="CL789" s="18"/>
      <c r="CM789" s="18"/>
      <c r="CN789" s="18"/>
      <c r="CO789" s="18"/>
      <c r="CP789" s="218"/>
      <c r="CQ789" s="218"/>
      <c r="DJ789" s="231"/>
      <c r="DL789" s="232"/>
      <c r="DM789" s="233"/>
      <c r="DN789" s="234"/>
      <c r="DO789" s="234"/>
      <c r="DP789" s="234"/>
    </row>
    <row r="790" spans="46:120" x14ac:dyDescent="0.3">
      <c r="AT790" s="44" t="str">
        <f t="shared" si="171"/>
        <v>13_15F.LX.S</v>
      </c>
      <c r="AU790" s="18" t="s">
        <v>71</v>
      </c>
      <c r="AV790" s="18" t="s">
        <v>653</v>
      </c>
      <c r="AW790" s="20" t="s">
        <v>386</v>
      </c>
      <c r="AX790" s="227">
        <v>1220115</v>
      </c>
      <c r="AY790" s="228">
        <v>0</v>
      </c>
      <c r="AZ790" s="225" t="e">
        <f t="shared" si="169"/>
        <v>#N/A</v>
      </c>
      <c r="BA790" s="91"/>
      <c r="CL790" s="18"/>
      <c r="CM790" s="18"/>
      <c r="CN790" s="18"/>
      <c r="CO790" s="18"/>
      <c r="CP790" s="218"/>
      <c r="CQ790" s="218"/>
      <c r="DJ790" s="231"/>
      <c r="DL790" s="232"/>
      <c r="DM790" s="233"/>
      <c r="DN790" s="234"/>
      <c r="DO790" s="234"/>
      <c r="DP790" s="234"/>
    </row>
    <row r="791" spans="46:120" x14ac:dyDescent="0.3">
      <c r="AT791" s="44" t="str">
        <f t="shared" si="171"/>
        <v>13_15T.LX.S</v>
      </c>
      <c r="AU791" s="18" t="s">
        <v>71</v>
      </c>
      <c r="AV791" s="18" t="s">
        <v>997</v>
      </c>
      <c r="AW791" s="20" t="s">
        <v>386</v>
      </c>
      <c r="AX791" s="227">
        <v>1220115</v>
      </c>
      <c r="AY791" s="228">
        <v>0</v>
      </c>
      <c r="AZ791" s="225" t="e">
        <f t="shared" si="169"/>
        <v>#N/A</v>
      </c>
      <c r="BA791" s="91"/>
      <c r="CL791" s="18"/>
      <c r="CM791" s="18"/>
      <c r="CN791" s="18"/>
      <c r="CO791" s="18"/>
      <c r="CP791" s="218"/>
      <c r="CQ791" s="218"/>
      <c r="DJ791" s="231"/>
      <c r="DL791" s="232"/>
      <c r="DM791" s="233"/>
      <c r="DN791" s="234"/>
      <c r="DO791" s="234"/>
      <c r="DP791" s="234"/>
    </row>
    <row r="792" spans="46:120" x14ac:dyDescent="0.3">
      <c r="AT792" s="44" t="str">
        <f t="shared" si="171"/>
        <v>13_16F.LX.S</v>
      </c>
      <c r="AU792" s="18" t="s">
        <v>71</v>
      </c>
      <c r="AV792" s="18" t="s">
        <v>690</v>
      </c>
      <c r="AW792" s="20" t="s">
        <v>386</v>
      </c>
      <c r="AX792" s="227">
        <v>1220115</v>
      </c>
      <c r="AY792" s="228">
        <v>0</v>
      </c>
      <c r="AZ792" s="225" t="e">
        <f t="shared" si="169"/>
        <v>#N/A</v>
      </c>
      <c r="BA792" s="91"/>
      <c r="CL792" s="18"/>
      <c r="CM792" s="18"/>
      <c r="CN792" s="18"/>
      <c r="CO792" s="18"/>
      <c r="CP792" s="218"/>
      <c r="CQ792" s="218"/>
      <c r="DJ792" s="231"/>
      <c r="DL792" s="232"/>
      <c r="DM792" s="233"/>
      <c r="DN792" s="234"/>
      <c r="DO792" s="234"/>
      <c r="DP792" s="234"/>
    </row>
    <row r="793" spans="46:120" x14ac:dyDescent="0.3">
      <c r="AT793" s="44" t="str">
        <f t="shared" si="171"/>
        <v>13_16T.LX.S</v>
      </c>
      <c r="AU793" s="18" t="s">
        <v>71</v>
      </c>
      <c r="AV793" s="18" t="s">
        <v>1012</v>
      </c>
      <c r="AW793" s="20" t="s">
        <v>386</v>
      </c>
      <c r="AX793" s="227">
        <v>1220115</v>
      </c>
      <c r="AY793" s="228">
        <v>0</v>
      </c>
      <c r="AZ793" s="225" t="e">
        <f t="shared" si="169"/>
        <v>#N/A</v>
      </c>
      <c r="BA793" s="91"/>
      <c r="CL793" s="18"/>
      <c r="CM793" s="18"/>
      <c r="CN793" s="18"/>
      <c r="CO793" s="18"/>
      <c r="CP793" s="218"/>
      <c r="CQ793" s="218"/>
      <c r="DJ793" s="231"/>
      <c r="DL793" s="232"/>
      <c r="DM793" s="233"/>
      <c r="DN793" s="234"/>
      <c r="DO793" s="234"/>
      <c r="DP793" s="234"/>
    </row>
    <row r="794" spans="46:120" x14ac:dyDescent="0.3">
      <c r="AT794" s="44" t="str">
        <f t="shared" si="171"/>
        <v>14_14F.LX.S</v>
      </c>
      <c r="AU794" s="18" t="s">
        <v>71</v>
      </c>
      <c r="AV794" s="18" t="s">
        <v>638</v>
      </c>
      <c r="AW794" s="20" t="s">
        <v>386</v>
      </c>
      <c r="AX794" s="227">
        <v>1220115</v>
      </c>
      <c r="AY794" s="228">
        <v>0</v>
      </c>
      <c r="AZ794" s="225" t="e">
        <f t="shared" si="169"/>
        <v>#N/A</v>
      </c>
      <c r="BA794" s="91"/>
      <c r="CL794" s="18"/>
      <c r="CM794" s="18"/>
      <c r="CN794" s="18"/>
      <c r="CO794" s="18"/>
      <c r="CP794" s="218"/>
      <c r="CQ794" s="218"/>
      <c r="DJ794" s="231"/>
      <c r="DL794" s="232"/>
      <c r="DM794" s="233"/>
      <c r="DN794" s="234"/>
      <c r="DO794" s="234"/>
      <c r="DP794" s="234"/>
    </row>
    <row r="795" spans="46:120" x14ac:dyDescent="0.3">
      <c r="AT795" s="44" t="str">
        <f t="shared" si="171"/>
        <v>14_14T.LX.S</v>
      </c>
      <c r="AU795" s="18" t="s">
        <v>71</v>
      </c>
      <c r="AV795" s="18" t="s">
        <v>979</v>
      </c>
      <c r="AW795" s="20" t="s">
        <v>386</v>
      </c>
      <c r="AX795" s="227">
        <v>1220115</v>
      </c>
      <c r="AY795" s="228">
        <v>0</v>
      </c>
      <c r="AZ795" s="225" t="e">
        <f t="shared" si="169"/>
        <v>#N/A</v>
      </c>
      <c r="BA795" s="91"/>
      <c r="CL795" s="18"/>
      <c r="CM795" s="18"/>
      <c r="CN795" s="18"/>
      <c r="CO795" s="18"/>
      <c r="CP795" s="218"/>
      <c r="CQ795" s="218"/>
      <c r="DJ795" s="231"/>
      <c r="DL795" s="232"/>
      <c r="DM795" s="233"/>
      <c r="DN795" s="234"/>
      <c r="DO795" s="234"/>
      <c r="DP795" s="234"/>
    </row>
    <row r="796" spans="46:120" x14ac:dyDescent="0.3">
      <c r="AT796" s="44" t="str">
        <f t="shared" si="171"/>
        <v>14_15F.LX.S</v>
      </c>
      <c r="AU796" s="18" t="s">
        <v>71</v>
      </c>
      <c r="AV796" s="18" t="s">
        <v>671</v>
      </c>
      <c r="AW796" s="20" t="s">
        <v>386</v>
      </c>
      <c r="AX796" s="227">
        <v>1220115</v>
      </c>
      <c r="AY796" s="228">
        <v>0</v>
      </c>
      <c r="AZ796" s="225" t="e">
        <f t="shared" si="169"/>
        <v>#N/A</v>
      </c>
      <c r="BA796" s="91"/>
      <c r="CL796" s="18"/>
      <c r="CM796" s="18"/>
      <c r="CN796" s="18"/>
      <c r="CO796" s="18"/>
      <c r="CP796" s="218"/>
      <c r="CQ796" s="218"/>
      <c r="DJ796" s="231"/>
      <c r="DL796" s="232"/>
      <c r="DM796" s="233"/>
      <c r="DN796" s="234"/>
      <c r="DO796" s="234"/>
      <c r="DP796" s="234"/>
    </row>
    <row r="797" spans="46:120" x14ac:dyDescent="0.3">
      <c r="AT797" s="44" t="str">
        <f t="shared" si="171"/>
        <v>14_15T.LX.S</v>
      </c>
      <c r="AU797" s="18" t="s">
        <v>71</v>
      </c>
      <c r="AV797" s="18" t="s">
        <v>1004</v>
      </c>
      <c r="AW797" s="20" t="s">
        <v>386</v>
      </c>
      <c r="AX797" s="227">
        <v>1220115</v>
      </c>
      <c r="AY797" s="228">
        <v>0</v>
      </c>
      <c r="AZ797" s="225" t="e">
        <f t="shared" si="169"/>
        <v>#N/A</v>
      </c>
      <c r="BA797" s="91"/>
      <c r="CL797" s="18"/>
      <c r="CM797" s="18"/>
      <c r="CN797" s="18"/>
      <c r="CO797" s="18"/>
      <c r="CP797" s="218"/>
      <c r="CQ797" s="218"/>
      <c r="DJ797" s="231"/>
      <c r="DL797" s="232"/>
      <c r="DM797" s="233"/>
      <c r="DN797" s="234"/>
      <c r="DO797" s="234"/>
      <c r="DP797" s="234"/>
    </row>
    <row r="798" spans="46:120" x14ac:dyDescent="0.3">
      <c r="AT798" s="44" t="str">
        <f t="shared" si="171"/>
        <v>14_16F.LX.S</v>
      </c>
      <c r="AU798" s="18" t="s">
        <v>71</v>
      </c>
      <c r="AV798" s="18" t="s">
        <v>707</v>
      </c>
      <c r="AW798" s="20" t="s">
        <v>386</v>
      </c>
      <c r="AX798" s="227">
        <v>1220115</v>
      </c>
      <c r="AY798" s="228">
        <v>0</v>
      </c>
      <c r="AZ798" s="225" t="e">
        <f t="shared" si="169"/>
        <v>#N/A</v>
      </c>
      <c r="BA798" s="91"/>
      <c r="CL798" s="18"/>
      <c r="CM798" s="18"/>
      <c r="CN798" s="18"/>
      <c r="CO798" s="18"/>
      <c r="CP798" s="218"/>
      <c r="CQ798" s="218"/>
      <c r="DJ798" s="231"/>
      <c r="DL798" s="232"/>
      <c r="DM798" s="233"/>
      <c r="DN798" s="234"/>
      <c r="DO798" s="234"/>
      <c r="DP798" s="234"/>
    </row>
    <row r="799" spans="46:120" x14ac:dyDescent="0.3">
      <c r="AT799" s="44" t="str">
        <f t="shared" si="171"/>
        <v>14_16T.LX.S</v>
      </c>
      <c r="AU799" s="18" t="s">
        <v>71</v>
      </c>
      <c r="AV799" s="18" t="s">
        <v>1020</v>
      </c>
      <c r="AW799" s="20" t="s">
        <v>386</v>
      </c>
      <c r="AX799" s="227">
        <v>1220115</v>
      </c>
      <c r="AY799" s="228">
        <v>0</v>
      </c>
      <c r="AZ799" s="225" t="e">
        <f t="shared" si="169"/>
        <v>#N/A</v>
      </c>
      <c r="BA799" s="91"/>
      <c r="CL799" s="18"/>
      <c r="CM799" s="18"/>
      <c r="CN799" s="18"/>
      <c r="CO799" s="18"/>
      <c r="CP799" s="218"/>
      <c r="CQ799" s="218"/>
      <c r="DJ799" s="231"/>
      <c r="DL799" s="232"/>
      <c r="DM799" s="233"/>
      <c r="DN799" s="234"/>
      <c r="DO799" s="234"/>
      <c r="DP799" s="234"/>
    </row>
    <row r="800" spans="46:120" x14ac:dyDescent="0.3">
      <c r="AT800" s="44" t="str">
        <f t="shared" si="171"/>
        <v>14_18B.LX.S</v>
      </c>
      <c r="AU800" s="18" t="s">
        <v>71</v>
      </c>
      <c r="AV800" s="18" t="s">
        <v>160</v>
      </c>
      <c r="AW800" s="20" t="s">
        <v>386</v>
      </c>
      <c r="AX800" s="227">
        <v>1220115</v>
      </c>
      <c r="AY800" s="228">
        <v>0</v>
      </c>
      <c r="AZ800" s="225" t="e">
        <f t="shared" ref="AZ800:AZ863" si="172">AY800*INDEX($DB$90:$DB$92,MATCH($CQ$85,Currency,0))/$DB$90</f>
        <v>#N/A</v>
      </c>
      <c r="BA800" s="91"/>
      <c r="CL800" s="18"/>
      <c r="CM800" s="18"/>
      <c r="CN800" s="18"/>
      <c r="CO800" s="18"/>
      <c r="CP800" s="218"/>
      <c r="CQ800" s="218"/>
      <c r="DJ800" s="231"/>
      <c r="DL800" s="232"/>
      <c r="DM800" s="233"/>
      <c r="DN800" s="234"/>
      <c r="DO800" s="234"/>
      <c r="DP800" s="234"/>
    </row>
    <row r="801" spans="46:120" x14ac:dyDescent="0.3">
      <c r="AT801" s="44" t="str">
        <f t="shared" si="171"/>
        <v>14_20B.LX.S</v>
      </c>
      <c r="AU801" s="18" t="s">
        <v>71</v>
      </c>
      <c r="AV801" s="18" t="s">
        <v>256</v>
      </c>
      <c r="AW801" s="20" t="s">
        <v>386</v>
      </c>
      <c r="AX801" s="227">
        <v>1220115</v>
      </c>
      <c r="AY801" s="228">
        <v>0</v>
      </c>
      <c r="AZ801" s="225" t="e">
        <f t="shared" si="172"/>
        <v>#N/A</v>
      </c>
      <c r="BA801" s="91"/>
      <c r="CL801" s="18"/>
      <c r="CM801" s="18"/>
      <c r="CN801" s="18"/>
      <c r="CO801" s="18"/>
      <c r="CP801" s="218"/>
      <c r="CQ801" s="218"/>
      <c r="DJ801" s="231"/>
      <c r="DL801" s="232"/>
      <c r="DM801" s="233"/>
      <c r="DN801" s="234"/>
      <c r="DO801" s="234"/>
      <c r="DP801" s="234"/>
    </row>
    <row r="802" spans="46:120" x14ac:dyDescent="0.3">
      <c r="AT802" s="44" t="str">
        <f t="shared" si="171"/>
        <v>14_22B.LX.S</v>
      </c>
      <c r="AU802" s="18" t="s">
        <v>71</v>
      </c>
      <c r="AV802" s="18" t="s">
        <v>353</v>
      </c>
      <c r="AW802" s="20" t="s">
        <v>386</v>
      </c>
      <c r="AX802" s="227">
        <v>1220115</v>
      </c>
      <c r="AY802" s="228">
        <v>0</v>
      </c>
      <c r="AZ802" s="225" t="e">
        <f t="shared" si="172"/>
        <v>#N/A</v>
      </c>
      <c r="BA802" s="91"/>
      <c r="CL802" s="18"/>
      <c r="CM802" s="18"/>
      <c r="CN802" s="18"/>
      <c r="CO802" s="18"/>
      <c r="CP802" s="218"/>
      <c r="CQ802" s="218"/>
      <c r="DJ802" s="231"/>
      <c r="DL802" s="232"/>
      <c r="DM802" s="233"/>
      <c r="DN802" s="234"/>
      <c r="DO802" s="234"/>
      <c r="DP802" s="234"/>
    </row>
    <row r="803" spans="46:120" x14ac:dyDescent="0.3">
      <c r="AT803" s="44" t="str">
        <f t="shared" si="171"/>
        <v>14_24B.LX.S</v>
      </c>
      <c r="AU803" s="18" t="s">
        <v>71</v>
      </c>
      <c r="AV803" s="18" t="s">
        <v>440</v>
      </c>
      <c r="AW803" s="20" t="s">
        <v>386</v>
      </c>
      <c r="AX803" s="227">
        <v>1220115</v>
      </c>
      <c r="AY803" s="228">
        <v>0</v>
      </c>
      <c r="AZ803" s="225" t="e">
        <f t="shared" si="172"/>
        <v>#N/A</v>
      </c>
      <c r="BA803" s="91"/>
      <c r="CL803" s="18"/>
      <c r="CM803" s="18"/>
      <c r="CN803" s="18"/>
      <c r="CO803" s="18"/>
      <c r="CP803" s="218"/>
      <c r="CQ803" s="218"/>
      <c r="DJ803" s="231"/>
      <c r="DL803" s="232"/>
      <c r="DM803" s="233"/>
      <c r="DN803" s="234"/>
      <c r="DO803" s="234"/>
      <c r="DP803" s="234"/>
    </row>
    <row r="804" spans="46:120" x14ac:dyDescent="0.3">
      <c r="AT804" s="44" t="str">
        <f t="shared" si="171"/>
        <v>14_26B.LX.S</v>
      </c>
      <c r="AU804" s="18" t="s">
        <v>71</v>
      </c>
      <c r="AV804" s="18" t="s">
        <v>529</v>
      </c>
      <c r="AW804" s="20" t="s">
        <v>386</v>
      </c>
      <c r="AX804" s="227">
        <v>1220115</v>
      </c>
      <c r="AY804" s="228">
        <v>0</v>
      </c>
      <c r="AZ804" s="225" t="e">
        <f t="shared" si="172"/>
        <v>#N/A</v>
      </c>
      <c r="BA804" s="91"/>
      <c r="CL804" s="18"/>
      <c r="CM804" s="18"/>
      <c r="CN804" s="18"/>
      <c r="CO804" s="18"/>
      <c r="CP804" s="218"/>
      <c r="CQ804" s="218"/>
      <c r="DJ804" s="231"/>
      <c r="DL804" s="232"/>
      <c r="DM804" s="233"/>
      <c r="DN804" s="234"/>
      <c r="DO804" s="234"/>
      <c r="DP804" s="234"/>
    </row>
    <row r="805" spans="46:120" x14ac:dyDescent="0.3">
      <c r="AT805" s="44" t="str">
        <f t="shared" si="171"/>
        <v>15_16F.LX.S</v>
      </c>
      <c r="AU805" s="18" t="s">
        <v>71</v>
      </c>
      <c r="AV805" s="18" t="s">
        <v>725</v>
      </c>
      <c r="AW805" s="20" t="s">
        <v>386</v>
      </c>
      <c r="AX805" s="227">
        <v>1220115</v>
      </c>
      <c r="AY805" s="228">
        <v>0</v>
      </c>
      <c r="AZ805" s="225" t="e">
        <f t="shared" si="172"/>
        <v>#N/A</v>
      </c>
      <c r="BA805" s="91"/>
      <c r="CL805" s="18"/>
      <c r="CM805" s="18"/>
      <c r="CN805" s="18"/>
      <c r="CO805" s="18"/>
      <c r="CP805" s="218"/>
      <c r="CQ805" s="218"/>
      <c r="DJ805" s="231"/>
      <c r="DL805" s="232"/>
      <c r="DM805" s="233"/>
      <c r="DN805" s="234"/>
      <c r="DO805" s="234"/>
      <c r="DP805" s="234"/>
    </row>
    <row r="806" spans="46:120" x14ac:dyDescent="0.3">
      <c r="AT806" s="44" t="str">
        <f t="shared" si="171"/>
        <v>15_16T.LX.S</v>
      </c>
      <c r="AU806" s="18" t="s">
        <v>71</v>
      </c>
      <c r="AV806" s="18" t="s">
        <v>1028</v>
      </c>
      <c r="AW806" s="20" t="s">
        <v>386</v>
      </c>
      <c r="AX806" s="227">
        <v>1220115</v>
      </c>
      <c r="AY806" s="228">
        <v>0</v>
      </c>
      <c r="AZ806" s="225" t="e">
        <f t="shared" si="172"/>
        <v>#N/A</v>
      </c>
      <c r="BA806" s="91"/>
      <c r="CL806" s="18"/>
      <c r="CM806" s="18"/>
      <c r="CN806" s="18"/>
      <c r="CO806" s="18"/>
      <c r="CP806" s="218"/>
      <c r="CQ806" s="218"/>
      <c r="DJ806" s="231"/>
      <c r="DL806" s="232"/>
      <c r="DM806" s="233"/>
      <c r="DN806" s="234"/>
      <c r="DO806" s="234"/>
      <c r="DP806" s="234"/>
    </row>
    <row r="807" spans="46:120" x14ac:dyDescent="0.3">
      <c r="AT807" s="44" t="str">
        <f t="shared" si="171"/>
        <v>16_16F.LX.S</v>
      </c>
      <c r="AU807" s="18" t="s">
        <v>71</v>
      </c>
      <c r="AV807" s="18" t="s">
        <v>741</v>
      </c>
      <c r="AW807" s="20" t="s">
        <v>386</v>
      </c>
      <c r="AX807" s="227">
        <v>1220115</v>
      </c>
      <c r="AY807" s="228">
        <v>0</v>
      </c>
      <c r="AZ807" s="225" t="e">
        <f t="shared" si="172"/>
        <v>#N/A</v>
      </c>
      <c r="BA807" s="91"/>
      <c r="CL807" s="18"/>
      <c r="CM807" s="18"/>
      <c r="CN807" s="18"/>
      <c r="CO807" s="18"/>
      <c r="CP807" s="218"/>
      <c r="CQ807" s="218"/>
      <c r="DJ807" s="231"/>
      <c r="DL807" s="232"/>
      <c r="DM807" s="233"/>
      <c r="DN807" s="234"/>
      <c r="DO807" s="234"/>
      <c r="DP807" s="234"/>
    </row>
    <row r="808" spans="46:120" x14ac:dyDescent="0.3">
      <c r="AT808" s="44" t="str">
        <f t="shared" si="171"/>
        <v>16_16T.LX.S</v>
      </c>
      <c r="AU808" s="18" t="s">
        <v>71</v>
      </c>
      <c r="AV808" s="18" t="s">
        <v>1036</v>
      </c>
      <c r="AW808" s="20" t="s">
        <v>386</v>
      </c>
      <c r="AX808" s="227">
        <v>1220115</v>
      </c>
      <c r="AY808" s="228">
        <v>0</v>
      </c>
      <c r="AZ808" s="225" t="e">
        <f t="shared" si="172"/>
        <v>#N/A</v>
      </c>
      <c r="BA808" s="91"/>
      <c r="CL808" s="18"/>
      <c r="CM808" s="18"/>
      <c r="CN808" s="18"/>
      <c r="CO808" s="18"/>
      <c r="CP808" s="218"/>
      <c r="CQ808" s="218"/>
      <c r="DJ808" s="231"/>
      <c r="DL808" s="232"/>
      <c r="DM808" s="233"/>
      <c r="DN808" s="234"/>
      <c r="DO808" s="234"/>
      <c r="DP808" s="234"/>
    </row>
    <row r="809" spans="46:120" x14ac:dyDescent="0.3">
      <c r="AT809" s="44" t="str">
        <f t="shared" si="171"/>
        <v>16_18B.LX.S</v>
      </c>
      <c r="AU809" s="18" t="s">
        <v>71</v>
      </c>
      <c r="AV809" s="18" t="s">
        <v>187</v>
      </c>
      <c r="AW809" s="20" t="s">
        <v>386</v>
      </c>
      <c r="AX809" s="227">
        <v>1220115</v>
      </c>
      <c r="AY809" s="228">
        <v>0</v>
      </c>
      <c r="AZ809" s="225" t="e">
        <f t="shared" si="172"/>
        <v>#N/A</v>
      </c>
      <c r="BA809" s="91"/>
      <c r="CL809" s="18"/>
      <c r="CM809" s="18"/>
      <c r="CN809" s="18"/>
      <c r="CO809" s="18"/>
      <c r="CP809" s="218"/>
      <c r="CQ809" s="218"/>
      <c r="DJ809" s="231"/>
      <c r="DL809" s="232"/>
      <c r="DM809" s="233"/>
      <c r="DN809" s="234"/>
      <c r="DO809" s="234"/>
      <c r="DP809" s="234"/>
    </row>
    <row r="810" spans="46:120" x14ac:dyDescent="0.3">
      <c r="AT810" s="44" t="str">
        <f t="shared" si="171"/>
        <v>16_18F.LX.S</v>
      </c>
      <c r="AU810" s="18" t="s">
        <v>71</v>
      </c>
      <c r="AV810" s="18" t="s">
        <v>753</v>
      </c>
      <c r="AW810" s="20" t="s">
        <v>386</v>
      </c>
      <c r="AX810" s="227">
        <v>1220115</v>
      </c>
      <c r="AY810" s="228">
        <v>0</v>
      </c>
      <c r="AZ810" s="225" t="e">
        <f t="shared" si="172"/>
        <v>#N/A</v>
      </c>
      <c r="BA810" s="91"/>
      <c r="CL810" s="18"/>
      <c r="CM810" s="18"/>
      <c r="CN810" s="18"/>
      <c r="CO810" s="18"/>
      <c r="CP810" s="218"/>
      <c r="CQ810" s="218"/>
      <c r="DJ810" s="231"/>
      <c r="DL810" s="232"/>
      <c r="DM810" s="233"/>
      <c r="DN810" s="234"/>
      <c r="DO810" s="234"/>
      <c r="DP810" s="234"/>
    </row>
    <row r="811" spans="46:120" x14ac:dyDescent="0.3">
      <c r="AT811" s="44" t="str">
        <f t="shared" si="171"/>
        <v>16_20B.LX.S</v>
      </c>
      <c r="AU811" s="18" t="s">
        <v>71</v>
      </c>
      <c r="AV811" s="18" t="s">
        <v>297</v>
      </c>
      <c r="AW811" s="20" t="s">
        <v>386</v>
      </c>
      <c r="AX811" s="227">
        <v>1220115</v>
      </c>
      <c r="AY811" s="228">
        <v>0</v>
      </c>
      <c r="AZ811" s="225" t="e">
        <f t="shared" si="172"/>
        <v>#N/A</v>
      </c>
      <c r="BA811" s="91"/>
      <c r="CL811" s="18"/>
      <c r="CM811" s="18"/>
      <c r="CN811" s="18"/>
      <c r="CO811" s="18"/>
      <c r="CP811" s="218"/>
      <c r="CQ811" s="218"/>
      <c r="DJ811" s="231"/>
      <c r="DL811" s="232"/>
      <c r="DM811" s="233"/>
      <c r="DN811" s="234"/>
      <c r="DO811" s="234"/>
      <c r="DP811" s="234"/>
    </row>
    <row r="812" spans="46:120" x14ac:dyDescent="0.3">
      <c r="AT812" s="44" t="str">
        <f t="shared" si="171"/>
        <v>16_22B.LX.S</v>
      </c>
      <c r="AU812" s="18" t="s">
        <v>71</v>
      </c>
      <c r="AV812" s="18" t="s">
        <v>373</v>
      </c>
      <c r="AW812" s="20" t="s">
        <v>386</v>
      </c>
      <c r="AX812" s="227">
        <v>1220115</v>
      </c>
      <c r="AY812" s="228">
        <v>0</v>
      </c>
      <c r="AZ812" s="225" t="e">
        <f t="shared" si="172"/>
        <v>#N/A</v>
      </c>
      <c r="BA812" s="91"/>
      <c r="CL812" s="18"/>
      <c r="CM812" s="18"/>
      <c r="CN812" s="18"/>
      <c r="CO812" s="18"/>
      <c r="CP812" s="218"/>
      <c r="CQ812" s="218"/>
      <c r="DJ812" s="231"/>
      <c r="DL812" s="232"/>
      <c r="DM812" s="233"/>
      <c r="DN812" s="234"/>
      <c r="DO812" s="234"/>
      <c r="DP812" s="234"/>
    </row>
    <row r="813" spans="46:120" x14ac:dyDescent="0.3">
      <c r="AT813" s="44" t="str">
        <f t="shared" si="171"/>
        <v>16_24B.LX.S</v>
      </c>
      <c r="AU813" s="18" t="s">
        <v>71</v>
      </c>
      <c r="AV813" s="18" t="s">
        <v>457</v>
      </c>
      <c r="AW813" s="20" t="s">
        <v>386</v>
      </c>
      <c r="AX813" s="227">
        <v>1220115</v>
      </c>
      <c r="AY813" s="228">
        <v>0</v>
      </c>
      <c r="AZ813" s="225" t="e">
        <f t="shared" si="172"/>
        <v>#N/A</v>
      </c>
      <c r="BA813" s="91"/>
      <c r="CL813" s="18"/>
      <c r="CM813" s="18"/>
      <c r="CN813" s="18"/>
      <c r="CO813" s="18"/>
      <c r="CP813" s="218"/>
      <c r="CQ813" s="218"/>
      <c r="DJ813" s="231"/>
      <c r="DL813" s="232"/>
      <c r="DM813" s="233"/>
      <c r="DN813" s="234"/>
      <c r="DO813" s="234"/>
      <c r="DP813" s="234"/>
    </row>
    <row r="814" spans="46:120" x14ac:dyDescent="0.3">
      <c r="AT814" s="44" t="str">
        <f t="shared" si="171"/>
        <v>16_26B.LX.S</v>
      </c>
      <c r="AU814" s="18" t="s">
        <v>71</v>
      </c>
      <c r="AV814" s="18" t="s">
        <v>550</v>
      </c>
      <c r="AW814" s="20" t="s">
        <v>386</v>
      </c>
      <c r="AX814" s="227">
        <v>1220115</v>
      </c>
      <c r="AY814" s="228">
        <v>0</v>
      </c>
      <c r="AZ814" s="225" t="e">
        <f t="shared" si="172"/>
        <v>#N/A</v>
      </c>
      <c r="BA814" s="91"/>
      <c r="CL814" s="18"/>
      <c r="CM814" s="18"/>
      <c r="CN814" s="18"/>
      <c r="CO814" s="18"/>
      <c r="CP814" s="218"/>
      <c r="CQ814" s="218"/>
      <c r="DJ814" s="231"/>
      <c r="DL814" s="232"/>
      <c r="DM814" s="233"/>
      <c r="DN814" s="234"/>
      <c r="DO814" s="234"/>
      <c r="DP814" s="234"/>
    </row>
    <row r="815" spans="46:120" x14ac:dyDescent="0.3">
      <c r="AT815" s="44" t="str">
        <f t="shared" si="171"/>
        <v>18_20B.LX.S</v>
      </c>
      <c r="AU815" s="18" t="s">
        <v>71</v>
      </c>
      <c r="AV815" s="18" t="s">
        <v>317</v>
      </c>
      <c r="AW815" s="20" t="s">
        <v>386</v>
      </c>
      <c r="AX815" s="227">
        <v>1220115</v>
      </c>
      <c r="AY815" s="228">
        <v>0</v>
      </c>
      <c r="AZ815" s="225" t="e">
        <f t="shared" si="172"/>
        <v>#N/A</v>
      </c>
      <c r="BA815" s="91"/>
      <c r="CL815" s="18"/>
      <c r="CM815" s="18"/>
      <c r="CN815" s="18"/>
      <c r="CO815" s="18"/>
      <c r="CP815" s="218"/>
      <c r="CQ815" s="218"/>
      <c r="DJ815" s="231"/>
      <c r="DL815" s="232"/>
      <c r="DM815" s="233"/>
      <c r="DN815" s="234"/>
      <c r="DO815" s="234"/>
      <c r="DP815" s="234"/>
    </row>
    <row r="816" spans="46:120" x14ac:dyDescent="0.3">
      <c r="AT816" s="44" t="str">
        <f t="shared" si="171"/>
        <v>18_22B.LX.S</v>
      </c>
      <c r="AU816" s="18" t="s">
        <v>71</v>
      </c>
      <c r="AV816" s="18" t="s">
        <v>391</v>
      </c>
      <c r="AW816" s="20" t="s">
        <v>386</v>
      </c>
      <c r="AX816" s="227">
        <v>1220115</v>
      </c>
      <c r="AY816" s="228">
        <v>0</v>
      </c>
      <c r="AZ816" s="225" t="e">
        <f t="shared" si="172"/>
        <v>#N/A</v>
      </c>
      <c r="BA816" s="91"/>
      <c r="CL816" s="18"/>
      <c r="CM816" s="18"/>
      <c r="CN816" s="18"/>
      <c r="CO816" s="18"/>
      <c r="CP816" s="218"/>
      <c r="CQ816" s="218"/>
      <c r="DJ816" s="231"/>
      <c r="DL816" s="232"/>
      <c r="DM816" s="233"/>
      <c r="DN816" s="234"/>
      <c r="DO816" s="234"/>
      <c r="DP816" s="234"/>
    </row>
    <row r="817" spans="46:120" x14ac:dyDescent="0.3">
      <c r="AT817" s="44" t="str">
        <f t="shared" si="171"/>
        <v>18_24B.LX.S</v>
      </c>
      <c r="AU817" s="18" t="s">
        <v>71</v>
      </c>
      <c r="AV817" s="18" t="s">
        <v>475</v>
      </c>
      <c r="AW817" s="20" t="s">
        <v>386</v>
      </c>
      <c r="AX817" s="227">
        <v>1220115</v>
      </c>
      <c r="AY817" s="228">
        <v>0</v>
      </c>
      <c r="AZ817" s="225" t="e">
        <f t="shared" si="172"/>
        <v>#N/A</v>
      </c>
      <c r="BA817" s="91"/>
      <c r="CL817" s="18"/>
      <c r="CM817" s="18"/>
      <c r="CN817" s="18"/>
      <c r="CO817" s="18"/>
      <c r="CP817" s="218"/>
      <c r="CQ817" s="218"/>
      <c r="DJ817" s="231"/>
      <c r="DL817" s="232"/>
      <c r="DM817" s="233"/>
      <c r="DN817" s="234"/>
      <c r="DO817" s="234"/>
      <c r="DP817" s="234"/>
    </row>
    <row r="818" spans="46:120" x14ac:dyDescent="0.3">
      <c r="AT818" s="44" t="str">
        <f t="shared" si="171"/>
        <v>20_20B.LX.S</v>
      </c>
      <c r="AU818" s="18" t="s">
        <v>71</v>
      </c>
      <c r="AV818" s="18" t="s">
        <v>337</v>
      </c>
      <c r="AW818" s="20" t="s">
        <v>386</v>
      </c>
      <c r="AX818" s="227">
        <v>1220115</v>
      </c>
      <c r="AY818" s="228">
        <v>0</v>
      </c>
      <c r="AZ818" s="225" t="e">
        <f t="shared" si="172"/>
        <v>#N/A</v>
      </c>
      <c r="BA818" s="91"/>
      <c r="CL818" s="18"/>
      <c r="CM818" s="18"/>
      <c r="CN818" s="18"/>
      <c r="CO818" s="18"/>
      <c r="CP818" s="218"/>
      <c r="CQ818" s="218"/>
      <c r="DJ818" s="231"/>
      <c r="DL818" s="232"/>
      <c r="DM818" s="233"/>
      <c r="DN818" s="234"/>
      <c r="DO818" s="234"/>
      <c r="DP818" s="234"/>
    </row>
    <row r="819" spans="46:120" x14ac:dyDescent="0.3">
      <c r="AT819" s="44" t="str">
        <f t="shared" si="171"/>
        <v>20_22B.LX.S</v>
      </c>
      <c r="AU819" s="18" t="s">
        <v>71</v>
      </c>
      <c r="AV819" s="18" t="s">
        <v>410</v>
      </c>
      <c r="AW819" s="20" t="s">
        <v>386</v>
      </c>
      <c r="AX819" s="227">
        <v>1220115</v>
      </c>
      <c r="AY819" s="228">
        <v>0</v>
      </c>
      <c r="AZ819" s="225" t="e">
        <f t="shared" si="172"/>
        <v>#N/A</v>
      </c>
      <c r="BA819" s="91"/>
      <c r="CL819" s="18"/>
      <c r="CM819" s="18"/>
      <c r="CN819" s="18"/>
      <c r="CO819" s="18"/>
      <c r="CP819" s="218"/>
      <c r="CQ819" s="218"/>
      <c r="DJ819" s="231"/>
      <c r="DL819" s="232"/>
      <c r="DM819" s="233"/>
      <c r="DN819" s="234"/>
      <c r="DO819" s="234"/>
      <c r="DP819" s="234"/>
    </row>
    <row r="820" spans="46:120" x14ac:dyDescent="0.3">
      <c r="AT820" s="44" t="str">
        <f t="shared" si="171"/>
        <v>20_24B.LX.S</v>
      </c>
      <c r="AU820" s="18" t="s">
        <v>71</v>
      </c>
      <c r="AV820" s="18" t="s">
        <v>494</v>
      </c>
      <c r="AW820" s="20" t="s">
        <v>386</v>
      </c>
      <c r="AX820" s="227">
        <v>1220115</v>
      </c>
      <c r="AY820" s="228">
        <v>0</v>
      </c>
      <c r="AZ820" s="225" t="e">
        <f t="shared" si="172"/>
        <v>#N/A</v>
      </c>
      <c r="BA820" s="91"/>
      <c r="CL820" s="18"/>
      <c r="CM820" s="18"/>
      <c r="CN820" s="18"/>
      <c r="CO820" s="18"/>
      <c r="CP820" s="218"/>
      <c r="CQ820" s="218"/>
      <c r="DJ820" s="231"/>
      <c r="DL820" s="232"/>
      <c r="DM820" s="233"/>
      <c r="DN820" s="234"/>
      <c r="DO820" s="234"/>
      <c r="DP820" s="234"/>
    </row>
    <row r="821" spans="46:120" x14ac:dyDescent="0.3">
      <c r="AT821" s="44" t="str">
        <f t="shared" si="171"/>
        <v>4_14S.LX.S</v>
      </c>
      <c r="AU821" s="18" t="s">
        <v>71</v>
      </c>
      <c r="AV821" s="18" t="s">
        <v>1071</v>
      </c>
      <c r="AW821" s="20" t="s">
        <v>386</v>
      </c>
      <c r="AX821" s="227">
        <v>1220115</v>
      </c>
      <c r="AY821" s="228">
        <v>0</v>
      </c>
      <c r="AZ821" s="225" t="e">
        <f t="shared" si="172"/>
        <v>#N/A</v>
      </c>
      <c r="BA821" s="91"/>
      <c r="CL821" s="18"/>
      <c r="CM821" s="18"/>
      <c r="CN821" s="18"/>
      <c r="CO821" s="18"/>
      <c r="CP821" s="218"/>
      <c r="CQ821" s="218"/>
      <c r="DJ821" s="231"/>
      <c r="DL821" s="232"/>
      <c r="DM821" s="233"/>
      <c r="DN821" s="234"/>
      <c r="DO821" s="234"/>
      <c r="DP821" s="234"/>
    </row>
    <row r="822" spans="46:120" x14ac:dyDescent="0.3">
      <c r="AT822" s="44" t="str">
        <f t="shared" si="171"/>
        <v>4_14x8S.LX.S</v>
      </c>
      <c r="AU822" s="18" t="s">
        <v>71</v>
      </c>
      <c r="AV822" s="18" t="s">
        <v>1107</v>
      </c>
      <c r="AW822" s="20" t="s">
        <v>386</v>
      </c>
      <c r="AX822" s="227">
        <v>1220115</v>
      </c>
      <c r="AY822" s="228">
        <v>0</v>
      </c>
      <c r="AZ822" s="225" t="e">
        <f t="shared" si="172"/>
        <v>#N/A</v>
      </c>
      <c r="BA822" s="91"/>
      <c r="CL822" s="18"/>
      <c r="CM822" s="18"/>
      <c r="CN822" s="18"/>
      <c r="CO822" s="18"/>
      <c r="CP822" s="218"/>
      <c r="CQ822" s="218"/>
      <c r="DJ822" s="231"/>
      <c r="DL822" s="232"/>
      <c r="DM822" s="233"/>
      <c r="DN822" s="234"/>
      <c r="DO822" s="234"/>
      <c r="DP822" s="234"/>
    </row>
    <row r="823" spans="46:120" x14ac:dyDescent="0.3">
      <c r="AT823" s="44" t="str">
        <f t="shared" si="171"/>
        <v>5_14S.LX.S</v>
      </c>
      <c r="AU823" s="18" t="s">
        <v>71</v>
      </c>
      <c r="AV823" s="18" t="s">
        <v>1081</v>
      </c>
      <c r="AW823" s="20" t="s">
        <v>386</v>
      </c>
      <c r="AX823" s="227">
        <v>1220115</v>
      </c>
      <c r="AY823" s="228">
        <v>0</v>
      </c>
      <c r="AZ823" s="225" t="e">
        <f t="shared" si="172"/>
        <v>#N/A</v>
      </c>
      <c r="BA823" s="91"/>
      <c r="CL823" s="18"/>
      <c r="CM823" s="18"/>
      <c r="CN823" s="18"/>
      <c r="CO823" s="18"/>
      <c r="CP823" s="218"/>
      <c r="CQ823" s="218"/>
      <c r="DJ823" s="231"/>
      <c r="DL823" s="232"/>
      <c r="DM823" s="233"/>
      <c r="DN823" s="234"/>
      <c r="DO823" s="234"/>
      <c r="DP823" s="234"/>
    </row>
    <row r="824" spans="46:120" x14ac:dyDescent="0.3">
      <c r="AT824" s="44" t="str">
        <f t="shared" si="171"/>
        <v>5_14x8S.LX.S</v>
      </c>
      <c r="AU824" s="18" t="s">
        <v>71</v>
      </c>
      <c r="AV824" s="18" t="s">
        <v>1118</v>
      </c>
      <c r="AW824" s="20" t="s">
        <v>386</v>
      </c>
      <c r="AX824" s="227">
        <v>1220115</v>
      </c>
      <c r="AY824" s="228">
        <v>0</v>
      </c>
      <c r="AZ824" s="225" t="e">
        <f t="shared" si="172"/>
        <v>#N/A</v>
      </c>
      <c r="BA824" s="91"/>
      <c r="CL824" s="18"/>
      <c r="CM824" s="18"/>
      <c r="CN824" s="18"/>
      <c r="CO824" s="18"/>
      <c r="CP824" s="218"/>
      <c r="CQ824" s="218"/>
      <c r="DJ824" s="231"/>
      <c r="DL824" s="232"/>
      <c r="DM824" s="233"/>
      <c r="DN824" s="234"/>
      <c r="DO824" s="234"/>
      <c r="DP824" s="234"/>
    </row>
    <row r="825" spans="46:120" x14ac:dyDescent="0.3">
      <c r="AT825" s="44" t="str">
        <f t="shared" si="171"/>
        <v>5H_14x8S.LX.S</v>
      </c>
      <c r="AU825" s="18" t="s">
        <v>71</v>
      </c>
      <c r="AV825" s="18" t="s">
        <v>1126</v>
      </c>
      <c r="AW825" s="20" t="s">
        <v>386</v>
      </c>
      <c r="AX825" s="227">
        <v>1220115</v>
      </c>
      <c r="AY825" s="228">
        <v>0</v>
      </c>
      <c r="AZ825" s="225" t="e">
        <f t="shared" si="172"/>
        <v>#N/A</v>
      </c>
      <c r="BA825" s="91"/>
      <c r="CL825" s="18"/>
      <c r="CM825" s="18"/>
      <c r="CN825" s="18"/>
      <c r="CO825" s="18"/>
      <c r="CP825" s="218"/>
      <c r="CQ825" s="218"/>
      <c r="DJ825" s="231"/>
      <c r="DL825" s="232"/>
      <c r="DM825" s="233"/>
      <c r="DN825" s="234"/>
      <c r="DO825" s="234"/>
      <c r="DP825" s="234"/>
    </row>
    <row r="826" spans="46:120" x14ac:dyDescent="0.3">
      <c r="AT826" s="44" t="str">
        <f t="shared" si="171"/>
        <v>6_12S.LX.S</v>
      </c>
      <c r="AU826" s="18" t="s">
        <v>71</v>
      </c>
      <c r="AV826" s="18" t="s">
        <v>1047</v>
      </c>
      <c r="AW826" s="20" t="s">
        <v>386</v>
      </c>
      <c r="AX826" s="227">
        <v>1220115</v>
      </c>
      <c r="AY826" s="228">
        <v>0</v>
      </c>
      <c r="AZ826" s="225" t="e">
        <f t="shared" si="172"/>
        <v>#N/A</v>
      </c>
      <c r="BA826" s="91"/>
      <c r="CL826" s="18"/>
      <c r="CM826" s="18"/>
      <c r="CN826" s="18"/>
      <c r="CO826" s="18"/>
      <c r="CP826" s="218"/>
      <c r="CQ826" s="218"/>
      <c r="DJ826" s="231"/>
      <c r="DL826" s="232"/>
      <c r="DM826" s="233"/>
      <c r="DN826" s="234"/>
      <c r="DO826" s="234"/>
      <c r="DP826" s="234"/>
    </row>
    <row r="827" spans="46:120" x14ac:dyDescent="0.3">
      <c r="AT827" s="44" t="str">
        <f t="shared" si="171"/>
        <v>6_13S.LX.S</v>
      </c>
      <c r="AU827" s="18" t="s">
        <v>71</v>
      </c>
      <c r="AV827" s="18" t="s">
        <v>1066</v>
      </c>
      <c r="AW827" s="20" t="s">
        <v>386</v>
      </c>
      <c r="AX827" s="227">
        <v>1220115</v>
      </c>
      <c r="AY827" s="228">
        <v>0</v>
      </c>
      <c r="AZ827" s="225" t="e">
        <f t="shared" si="172"/>
        <v>#N/A</v>
      </c>
      <c r="BA827" s="91"/>
      <c r="CL827" s="18"/>
      <c r="CM827" s="18"/>
      <c r="CN827" s="18"/>
      <c r="CO827" s="18"/>
      <c r="CP827" s="218"/>
      <c r="CQ827" s="218"/>
      <c r="DJ827" s="231"/>
      <c r="DL827" s="232"/>
      <c r="DM827" s="233"/>
      <c r="DN827" s="234"/>
      <c r="DO827" s="234"/>
      <c r="DP827" s="234"/>
    </row>
    <row r="828" spans="46:120" x14ac:dyDescent="0.3">
      <c r="AT828" s="44" t="str">
        <f t="shared" si="171"/>
        <v>6H_14S.LX.S</v>
      </c>
      <c r="AU828" s="18" t="s">
        <v>71</v>
      </c>
      <c r="AV828" s="18" t="s">
        <v>1096</v>
      </c>
      <c r="AW828" s="20" t="s">
        <v>386</v>
      </c>
      <c r="AX828" s="227">
        <v>1220115</v>
      </c>
      <c r="AY828" s="228">
        <v>0</v>
      </c>
      <c r="AZ828" s="225" t="e">
        <f t="shared" si="172"/>
        <v>#N/A</v>
      </c>
      <c r="BA828" s="91"/>
      <c r="CL828" s="18"/>
      <c r="CM828" s="18"/>
      <c r="CN828" s="18"/>
      <c r="CO828" s="18"/>
      <c r="CP828" s="218"/>
      <c r="CQ828" s="218"/>
      <c r="DJ828" s="231"/>
      <c r="DL828" s="232"/>
      <c r="DM828" s="233"/>
      <c r="DN828" s="234"/>
      <c r="DO828" s="234"/>
      <c r="DP828" s="234"/>
    </row>
    <row r="829" spans="46:120" x14ac:dyDescent="0.3">
      <c r="AT829" s="44" t="str">
        <f t="shared" si="171"/>
        <v>6H_14x8S.LX.S</v>
      </c>
      <c r="AU829" s="18" t="s">
        <v>71</v>
      </c>
      <c r="AV829" s="18" t="s">
        <v>1134</v>
      </c>
      <c r="AW829" s="20" t="s">
        <v>386</v>
      </c>
      <c r="AX829" s="227">
        <v>1220115</v>
      </c>
      <c r="AY829" s="228">
        <v>0</v>
      </c>
      <c r="AZ829" s="225" t="e">
        <f t="shared" si="172"/>
        <v>#N/A</v>
      </c>
      <c r="BA829" s="91"/>
      <c r="CL829" s="18"/>
      <c r="CM829" s="18"/>
      <c r="CN829" s="18"/>
      <c r="CO829" s="18"/>
      <c r="CP829" s="218"/>
      <c r="CQ829" s="218"/>
      <c r="DJ829" s="231"/>
      <c r="DL829" s="232"/>
      <c r="DM829" s="233"/>
      <c r="DN829" s="234"/>
      <c r="DO829" s="234"/>
      <c r="DP829" s="234"/>
    </row>
    <row r="830" spans="46:120" x14ac:dyDescent="0.3">
      <c r="AT830" s="44" t="str">
        <f t="shared" si="171"/>
        <v>7_10T.LX.S</v>
      </c>
      <c r="AU830" s="18" t="s">
        <v>71</v>
      </c>
      <c r="AV830" s="18" t="s">
        <v>795</v>
      </c>
      <c r="AW830" s="20" t="s">
        <v>386</v>
      </c>
      <c r="AX830" s="227">
        <v>1220115</v>
      </c>
      <c r="AY830" s="228">
        <v>0</v>
      </c>
      <c r="AZ830" s="225" t="e">
        <f t="shared" si="172"/>
        <v>#N/A</v>
      </c>
      <c r="BA830" s="91"/>
      <c r="CL830" s="18"/>
      <c r="CM830" s="18"/>
      <c r="CN830" s="18"/>
      <c r="CO830" s="18"/>
      <c r="CP830" s="218"/>
      <c r="CQ830" s="218"/>
      <c r="DJ830" s="231"/>
      <c r="DL830" s="232"/>
      <c r="DM830" s="233"/>
      <c r="DN830" s="234"/>
      <c r="DO830" s="234"/>
      <c r="DP830" s="234"/>
    </row>
    <row r="831" spans="46:120" x14ac:dyDescent="0.3">
      <c r="AT831" s="44" t="str">
        <f t="shared" si="171"/>
        <v>7H_10T.LX.S</v>
      </c>
      <c r="AU831" s="18" t="s">
        <v>71</v>
      </c>
      <c r="AV831" s="18" t="s">
        <v>802</v>
      </c>
      <c r="AW831" s="20" t="s">
        <v>386</v>
      </c>
      <c r="AX831" s="227">
        <v>1220115</v>
      </c>
      <c r="AY831" s="228">
        <v>0</v>
      </c>
      <c r="AZ831" s="225" t="e">
        <f t="shared" si="172"/>
        <v>#N/A</v>
      </c>
      <c r="BA831" s="91"/>
      <c r="CL831" s="18"/>
      <c r="CM831" s="18"/>
      <c r="CN831" s="18"/>
      <c r="CO831" s="18"/>
      <c r="CP831" s="218"/>
      <c r="CQ831" s="218"/>
      <c r="DJ831" s="231"/>
      <c r="DL831" s="232"/>
      <c r="DM831" s="233"/>
      <c r="DN831" s="234"/>
      <c r="DO831" s="234"/>
      <c r="DP831" s="234"/>
    </row>
    <row r="832" spans="46:120" x14ac:dyDescent="0.3">
      <c r="AT832" s="44" t="str">
        <f t="shared" si="171"/>
        <v>8_10T.LX.S</v>
      </c>
      <c r="AU832" s="18" t="s">
        <v>71</v>
      </c>
      <c r="AV832" s="18" t="s">
        <v>810</v>
      </c>
      <c r="AW832" s="20" t="s">
        <v>386</v>
      </c>
      <c r="AX832" s="227">
        <v>1220115</v>
      </c>
      <c r="AY832" s="228">
        <v>0</v>
      </c>
      <c r="AZ832" s="225" t="e">
        <f t="shared" si="172"/>
        <v>#N/A</v>
      </c>
      <c r="BA832" s="91"/>
      <c r="CL832" s="18"/>
      <c r="CM832" s="18"/>
      <c r="CN832" s="18"/>
      <c r="CO832" s="18"/>
      <c r="CP832" s="218"/>
      <c r="CQ832" s="218"/>
      <c r="DJ832" s="231"/>
      <c r="DL832" s="232"/>
      <c r="DM832" s="233"/>
      <c r="DN832" s="234"/>
      <c r="DO832" s="234"/>
      <c r="DP832" s="234"/>
    </row>
    <row r="833" spans="46:120" x14ac:dyDescent="0.3">
      <c r="AT833" s="44" t="str">
        <f t="shared" si="171"/>
        <v>8_12T.LX.S</v>
      </c>
      <c r="AU833" s="18" t="s">
        <v>71</v>
      </c>
      <c r="AV833" s="18" t="s">
        <v>826</v>
      </c>
      <c r="AW833" s="20" t="s">
        <v>386</v>
      </c>
      <c r="AX833" s="227">
        <v>1220115</v>
      </c>
      <c r="AY833" s="228">
        <v>0</v>
      </c>
      <c r="AZ833" s="225" t="e">
        <f t="shared" si="172"/>
        <v>#N/A</v>
      </c>
      <c r="BA833" s="91"/>
      <c r="CL833" s="18"/>
      <c r="CM833" s="18"/>
      <c r="CN833" s="18"/>
      <c r="CO833" s="18"/>
      <c r="CP833" s="218"/>
      <c r="CQ833" s="218"/>
      <c r="DJ833" s="231"/>
      <c r="DL833" s="232"/>
      <c r="DM833" s="233"/>
      <c r="DN833" s="234"/>
      <c r="DO833" s="234"/>
      <c r="DP833" s="234"/>
    </row>
    <row r="834" spans="46:120" x14ac:dyDescent="0.3">
      <c r="AT834" s="44" t="str">
        <f t="shared" si="171"/>
        <v>8_14S.LX.S</v>
      </c>
      <c r="AU834" s="18" t="s">
        <v>71</v>
      </c>
      <c r="AV834" s="18" t="s">
        <v>1103</v>
      </c>
      <c r="AW834" s="20" t="s">
        <v>386</v>
      </c>
      <c r="AX834" s="227">
        <v>1220115</v>
      </c>
      <c r="AY834" s="228">
        <v>0</v>
      </c>
      <c r="AZ834" s="225" t="e">
        <f t="shared" si="172"/>
        <v>#N/A</v>
      </c>
      <c r="BA834" s="91"/>
      <c r="CL834" s="18"/>
      <c r="CM834" s="18"/>
      <c r="CN834" s="219"/>
      <c r="CO834" s="18"/>
      <c r="CP834" s="218"/>
      <c r="CQ834" s="218"/>
      <c r="DJ834" s="231"/>
      <c r="DL834" s="232"/>
      <c r="DM834" s="233"/>
      <c r="DN834" s="234"/>
      <c r="DO834" s="234"/>
      <c r="DP834" s="234"/>
    </row>
    <row r="835" spans="46:120" x14ac:dyDescent="0.3">
      <c r="AT835" s="44" t="str">
        <f t="shared" si="171"/>
        <v>9_10T.LX.S</v>
      </c>
      <c r="AU835" s="18" t="s">
        <v>71</v>
      </c>
      <c r="AV835" s="18" t="s">
        <v>818</v>
      </c>
      <c r="AW835" s="20" t="s">
        <v>386</v>
      </c>
      <c r="AX835" s="227">
        <v>1220115</v>
      </c>
      <c r="AY835" s="228">
        <v>0</v>
      </c>
      <c r="AZ835" s="225" t="e">
        <f t="shared" si="172"/>
        <v>#N/A</v>
      </c>
      <c r="BA835" s="91"/>
      <c r="CL835" s="18"/>
      <c r="CM835" s="18"/>
      <c r="CN835" s="18"/>
      <c r="CO835" s="18"/>
      <c r="CP835" s="218"/>
      <c r="CQ835" s="218"/>
      <c r="DJ835" s="231"/>
      <c r="DL835" s="232"/>
      <c r="DM835" s="233"/>
      <c r="DN835" s="234"/>
      <c r="DO835" s="234"/>
      <c r="DP835" s="234"/>
    </row>
    <row r="836" spans="46:120" x14ac:dyDescent="0.3">
      <c r="AT836" s="44" t="str">
        <f t="shared" si="171"/>
        <v>9_12T.LX.S</v>
      </c>
      <c r="AU836" s="18" t="s">
        <v>71</v>
      </c>
      <c r="AV836" s="18" t="s">
        <v>840</v>
      </c>
      <c r="AW836" s="20" t="s">
        <v>386</v>
      </c>
      <c r="AX836" s="227">
        <v>1220115</v>
      </c>
      <c r="AY836" s="228">
        <v>0</v>
      </c>
      <c r="AZ836" s="225" t="e">
        <f t="shared" si="172"/>
        <v>#N/A</v>
      </c>
      <c r="BA836" s="91"/>
      <c r="CL836" s="18"/>
      <c r="CM836" s="18"/>
      <c r="CN836" s="18"/>
      <c r="CO836" s="18"/>
      <c r="CP836" s="218"/>
      <c r="CQ836" s="218"/>
      <c r="DJ836" s="231"/>
      <c r="DL836" s="232"/>
      <c r="DM836" s="233"/>
      <c r="DN836" s="234"/>
      <c r="DO836" s="234"/>
      <c r="DP836" s="234"/>
    </row>
    <row r="837" spans="46:120" x14ac:dyDescent="0.3">
      <c r="AT837" s="44" t="str">
        <f t="shared" si="171"/>
        <v>9_13T.LX.S</v>
      </c>
      <c r="AU837" s="18" t="s">
        <v>71</v>
      </c>
      <c r="AV837" s="18" t="s">
        <v>876</v>
      </c>
      <c r="AW837" s="20" t="s">
        <v>386</v>
      </c>
      <c r="AX837" s="227">
        <v>1220115</v>
      </c>
      <c r="AY837" s="228">
        <v>0</v>
      </c>
      <c r="AZ837" s="225" t="e">
        <f t="shared" si="172"/>
        <v>#N/A</v>
      </c>
      <c r="BA837" s="91"/>
      <c r="CL837" s="18"/>
      <c r="CM837" s="18"/>
      <c r="CN837" s="18"/>
      <c r="CO837" s="18"/>
      <c r="CP837" s="218"/>
      <c r="CQ837" s="218"/>
      <c r="DJ837" s="231"/>
      <c r="DL837" s="232"/>
      <c r="DM837" s="233"/>
      <c r="DN837" s="234"/>
      <c r="DO837" s="234"/>
      <c r="DP837" s="234"/>
    </row>
    <row r="838" spans="46:120" x14ac:dyDescent="0.3">
      <c r="AT838" s="44" t="str">
        <f t="shared" si="171"/>
        <v>9_14T.LX.S</v>
      </c>
      <c r="AU838" s="18" t="s">
        <v>71</v>
      </c>
      <c r="AV838" s="18" t="s">
        <v>917</v>
      </c>
      <c r="AW838" s="20" t="s">
        <v>386</v>
      </c>
      <c r="AX838" s="227">
        <v>1220115</v>
      </c>
      <c r="AY838" s="228">
        <v>0</v>
      </c>
      <c r="AZ838" s="225" t="e">
        <f t="shared" si="172"/>
        <v>#N/A</v>
      </c>
      <c r="BA838" s="91"/>
      <c r="CL838" s="18"/>
      <c r="CM838" s="18"/>
      <c r="CN838" s="219"/>
      <c r="CO838" s="18"/>
      <c r="CP838" s="218"/>
      <c r="CQ838" s="218"/>
      <c r="DJ838" s="231"/>
      <c r="DL838" s="232"/>
      <c r="DM838" s="233"/>
      <c r="DN838" s="234"/>
      <c r="DO838" s="234"/>
      <c r="DP838" s="234"/>
    </row>
    <row r="839" spans="46:120" x14ac:dyDescent="0.3">
      <c r="AT839" s="44" t="str">
        <f t="shared" si="171"/>
        <v>10_12T.LX.V</v>
      </c>
      <c r="AU839" s="18" t="s">
        <v>71</v>
      </c>
      <c r="AV839" s="18" t="s">
        <v>850</v>
      </c>
      <c r="AW839" s="20" t="s">
        <v>987</v>
      </c>
      <c r="AX839" s="227">
        <v>1220115</v>
      </c>
      <c r="AY839" s="228">
        <v>0</v>
      </c>
      <c r="AZ839" s="225" t="e">
        <f t="shared" si="172"/>
        <v>#N/A</v>
      </c>
      <c r="BA839" s="91"/>
      <c r="CL839" s="18"/>
      <c r="CM839" s="18"/>
      <c r="CN839" s="18"/>
      <c r="CO839" s="18"/>
      <c r="CP839" s="218"/>
      <c r="CQ839" s="218"/>
      <c r="DJ839" s="231"/>
      <c r="DL839" s="232"/>
      <c r="DM839" s="233"/>
      <c r="DN839" s="234"/>
      <c r="DO839" s="234"/>
      <c r="DP839" s="234"/>
    </row>
    <row r="840" spans="46:120" x14ac:dyDescent="0.3">
      <c r="AT840" s="44" t="str">
        <f t="shared" si="171"/>
        <v>10_13T.LX.V</v>
      </c>
      <c r="AU840" s="18" t="s">
        <v>71</v>
      </c>
      <c r="AV840" s="18" t="s">
        <v>888</v>
      </c>
      <c r="AW840" s="20" t="s">
        <v>987</v>
      </c>
      <c r="AX840" s="227">
        <v>1220115</v>
      </c>
      <c r="AY840" s="228">
        <v>0</v>
      </c>
      <c r="AZ840" s="225" t="e">
        <f t="shared" si="172"/>
        <v>#N/A</v>
      </c>
      <c r="BA840" s="91"/>
      <c r="CL840" s="18"/>
      <c r="CM840" s="18"/>
      <c r="CN840" s="18"/>
      <c r="CO840" s="18"/>
      <c r="CP840" s="218"/>
      <c r="CQ840" s="218"/>
      <c r="DJ840" s="231"/>
      <c r="DL840" s="232"/>
      <c r="DM840" s="233"/>
      <c r="DN840" s="234"/>
      <c r="DO840" s="234"/>
      <c r="DP840" s="234"/>
    </row>
    <row r="841" spans="46:120" x14ac:dyDescent="0.3">
      <c r="AT841" s="44" t="str">
        <f t="shared" si="171"/>
        <v>10_14S.LX.V</v>
      </c>
      <c r="AU841" s="18" t="s">
        <v>71</v>
      </c>
      <c r="AV841" s="18" t="s">
        <v>1182</v>
      </c>
      <c r="AW841" s="20" t="s">
        <v>987</v>
      </c>
      <c r="AX841" s="227">
        <v>1220115</v>
      </c>
      <c r="AY841" s="228">
        <v>0</v>
      </c>
      <c r="AZ841" s="225" t="e">
        <f t="shared" si="172"/>
        <v>#N/A</v>
      </c>
      <c r="BA841" s="91"/>
      <c r="CL841" s="18"/>
      <c r="CM841" s="18"/>
      <c r="CN841" s="18"/>
      <c r="CO841" s="18"/>
      <c r="CP841" s="218"/>
      <c r="CQ841" s="218"/>
      <c r="DJ841" s="231"/>
      <c r="DL841" s="232"/>
      <c r="DM841" s="233"/>
      <c r="DN841" s="234"/>
      <c r="DO841" s="234"/>
      <c r="DP841" s="234"/>
    </row>
    <row r="842" spans="46:120" x14ac:dyDescent="0.3">
      <c r="AT842" s="44" t="str">
        <f t="shared" si="171"/>
        <v>10_14T.LX.V</v>
      </c>
      <c r="AU842" s="18" t="s">
        <v>71</v>
      </c>
      <c r="AV842" s="18" t="s">
        <v>930</v>
      </c>
      <c r="AW842" s="20" t="s">
        <v>987</v>
      </c>
      <c r="AX842" s="227">
        <v>1220115</v>
      </c>
      <c r="AY842" s="228">
        <v>0</v>
      </c>
      <c r="AZ842" s="225" t="e">
        <f t="shared" si="172"/>
        <v>#N/A</v>
      </c>
      <c r="BA842" s="91"/>
      <c r="CL842" s="18"/>
      <c r="CM842" s="18"/>
      <c r="CN842" s="18"/>
      <c r="CO842" s="18"/>
      <c r="CP842" s="218"/>
      <c r="CQ842" s="218"/>
      <c r="DJ842" s="231"/>
      <c r="DL842" s="232"/>
      <c r="DM842" s="233"/>
      <c r="DN842" s="234"/>
      <c r="DO842" s="234"/>
      <c r="DP842" s="234"/>
    </row>
    <row r="843" spans="46:120" x14ac:dyDescent="0.3">
      <c r="AT843" s="44" t="str">
        <f t="shared" si="171"/>
        <v>11_12T.LX.V</v>
      </c>
      <c r="AU843" s="18" t="s">
        <v>71</v>
      </c>
      <c r="AV843" s="18" t="s">
        <v>863</v>
      </c>
      <c r="AW843" s="20" t="s">
        <v>987</v>
      </c>
      <c r="AX843" s="227">
        <v>1220115</v>
      </c>
      <c r="AY843" s="228">
        <v>0</v>
      </c>
      <c r="AZ843" s="225" t="e">
        <f t="shared" si="172"/>
        <v>#N/A</v>
      </c>
      <c r="BA843" s="91"/>
      <c r="CL843" s="18"/>
      <c r="CM843" s="18"/>
      <c r="CN843" s="18"/>
      <c r="CO843" s="18"/>
      <c r="CP843" s="218"/>
      <c r="CQ843" s="218"/>
      <c r="DJ843" s="231"/>
      <c r="DL843" s="232"/>
      <c r="DM843" s="233"/>
      <c r="DN843" s="234"/>
      <c r="DO843" s="234"/>
      <c r="DP843" s="234"/>
    </row>
    <row r="844" spans="46:120" x14ac:dyDescent="0.3">
      <c r="AT844" s="44" t="str">
        <f t="shared" si="171"/>
        <v>11_13T.LX.V</v>
      </c>
      <c r="AU844" s="18" t="s">
        <v>71</v>
      </c>
      <c r="AV844" s="18" t="s">
        <v>898</v>
      </c>
      <c r="AW844" s="20" t="s">
        <v>987</v>
      </c>
      <c r="AX844" s="227">
        <v>1220115</v>
      </c>
      <c r="AY844" s="228">
        <v>0</v>
      </c>
      <c r="AZ844" s="225" t="e">
        <f t="shared" si="172"/>
        <v>#N/A</v>
      </c>
      <c r="BA844" s="91"/>
      <c r="CL844" s="18"/>
      <c r="CM844" s="18"/>
      <c r="CN844" s="18"/>
      <c r="CO844" s="18"/>
      <c r="CP844" s="218"/>
      <c r="CQ844" s="218"/>
      <c r="DJ844" s="231"/>
      <c r="DL844" s="232"/>
      <c r="DM844" s="233"/>
      <c r="DN844" s="234"/>
      <c r="DO844" s="234"/>
      <c r="DP844" s="234"/>
    </row>
    <row r="845" spans="46:120" x14ac:dyDescent="0.3">
      <c r="AT845" s="44" t="str">
        <f t="shared" si="171"/>
        <v>11_14T.LX.V</v>
      </c>
      <c r="AU845" s="18" t="s">
        <v>71</v>
      </c>
      <c r="AV845" s="18" t="s">
        <v>943</v>
      </c>
      <c r="AW845" s="20" t="s">
        <v>987</v>
      </c>
      <c r="AX845" s="227">
        <v>1220115</v>
      </c>
      <c r="AY845" s="228">
        <v>0</v>
      </c>
      <c r="AZ845" s="225" t="e">
        <f t="shared" si="172"/>
        <v>#N/A</v>
      </c>
      <c r="BA845" s="91"/>
      <c r="CL845" s="18"/>
      <c r="CM845" s="18"/>
      <c r="CN845" s="18"/>
      <c r="CO845" s="18"/>
      <c r="CP845" s="218"/>
      <c r="CQ845" s="218"/>
      <c r="DJ845" s="231"/>
      <c r="DL845" s="232"/>
      <c r="DM845" s="233"/>
      <c r="DN845" s="234"/>
      <c r="DO845" s="234"/>
      <c r="DP845" s="234"/>
    </row>
    <row r="846" spans="46:120" x14ac:dyDescent="0.3">
      <c r="AT846" s="44" t="str">
        <f t="shared" si="171"/>
        <v>12_13T.LX.V</v>
      </c>
      <c r="AU846" s="18" t="s">
        <v>71</v>
      </c>
      <c r="AV846" s="18" t="s">
        <v>907</v>
      </c>
      <c r="AW846" s="20" t="s">
        <v>987</v>
      </c>
      <c r="AX846" s="227">
        <v>1220115</v>
      </c>
      <c r="AY846" s="228">
        <v>0</v>
      </c>
      <c r="AZ846" s="225" t="e">
        <f t="shared" si="172"/>
        <v>#N/A</v>
      </c>
      <c r="BA846" s="91"/>
      <c r="CL846" s="18"/>
      <c r="CM846" s="18"/>
      <c r="CN846" s="18"/>
      <c r="CO846" s="18"/>
      <c r="CP846" s="218"/>
      <c r="CQ846" s="218"/>
      <c r="DJ846" s="231"/>
      <c r="DL846" s="232"/>
      <c r="DM846" s="233"/>
      <c r="DN846" s="234"/>
      <c r="DO846" s="234"/>
      <c r="DP846" s="234"/>
    </row>
    <row r="847" spans="46:120" x14ac:dyDescent="0.3">
      <c r="AT847" s="44" t="str">
        <f t="shared" si="171"/>
        <v>12_14F.LX.V</v>
      </c>
      <c r="AU847" s="18" t="s">
        <v>71</v>
      </c>
      <c r="AV847" s="18" t="s">
        <v>603</v>
      </c>
      <c r="AW847" s="20" t="s">
        <v>987</v>
      </c>
      <c r="AX847" s="227">
        <v>1220115</v>
      </c>
      <c r="AY847" s="228">
        <v>0</v>
      </c>
      <c r="AZ847" s="225" t="e">
        <f t="shared" si="172"/>
        <v>#N/A</v>
      </c>
      <c r="BA847" s="91"/>
      <c r="CL847" s="18"/>
      <c r="CM847" s="18"/>
      <c r="CN847" s="18"/>
      <c r="CO847" s="18"/>
      <c r="CP847" s="218"/>
      <c r="CQ847" s="218"/>
      <c r="DJ847" s="231"/>
      <c r="DL847" s="232"/>
      <c r="DM847" s="233"/>
      <c r="DN847" s="234"/>
      <c r="DO847" s="234"/>
      <c r="DP847" s="234"/>
    </row>
    <row r="848" spans="46:120" x14ac:dyDescent="0.3">
      <c r="AT848" s="44" t="str">
        <f t="shared" si="171"/>
        <v>12_14T.LX.V</v>
      </c>
      <c r="AU848" s="18" t="s">
        <v>71</v>
      </c>
      <c r="AV848" s="18" t="s">
        <v>957</v>
      </c>
      <c r="AW848" s="20" t="s">
        <v>987</v>
      </c>
      <c r="AX848" s="227">
        <v>1220115</v>
      </c>
      <c r="AY848" s="228">
        <v>0</v>
      </c>
      <c r="AZ848" s="225" t="e">
        <f t="shared" si="172"/>
        <v>#N/A</v>
      </c>
      <c r="BA848" s="91"/>
      <c r="CL848" s="18"/>
      <c r="CM848" s="18"/>
      <c r="CN848" s="18"/>
      <c r="CO848" s="18"/>
      <c r="CP848" s="218"/>
      <c r="CQ848" s="218"/>
      <c r="DJ848" s="231"/>
      <c r="DL848" s="232"/>
      <c r="DM848" s="233"/>
      <c r="DN848" s="234"/>
      <c r="DO848" s="234"/>
      <c r="DP848" s="234"/>
    </row>
    <row r="849" spans="46:120" x14ac:dyDescent="0.3">
      <c r="AT849" s="44" t="str">
        <f t="shared" si="171"/>
        <v>12_15T.LX.V</v>
      </c>
      <c r="AU849" s="18" t="s">
        <v>71</v>
      </c>
      <c r="AV849" s="18" t="s">
        <v>988</v>
      </c>
      <c r="AW849" s="20" t="s">
        <v>987</v>
      </c>
      <c r="AX849" s="227">
        <v>1220115</v>
      </c>
      <c r="AY849" s="228">
        <v>0</v>
      </c>
      <c r="AZ849" s="225" t="e">
        <f t="shared" si="172"/>
        <v>#N/A</v>
      </c>
      <c r="BA849" s="91"/>
      <c r="CL849" s="18"/>
      <c r="CM849" s="18"/>
      <c r="CN849" s="18"/>
      <c r="CO849" s="18"/>
      <c r="CP849" s="218"/>
      <c r="CQ849" s="218"/>
      <c r="DJ849" s="231"/>
      <c r="DL849" s="232"/>
      <c r="DM849" s="233"/>
      <c r="DN849" s="234"/>
      <c r="DO849" s="234"/>
      <c r="DP849" s="234"/>
    </row>
    <row r="850" spans="46:120" x14ac:dyDescent="0.3">
      <c r="AT850" s="44" t="str">
        <f t="shared" si="171"/>
        <v>12_18B.LX.V</v>
      </c>
      <c r="AU850" s="18" t="s">
        <v>71</v>
      </c>
      <c r="AV850" s="18" t="s">
        <v>133</v>
      </c>
      <c r="AW850" s="20" t="s">
        <v>987</v>
      </c>
      <c r="AX850" s="227">
        <v>1220115</v>
      </c>
      <c r="AY850" s="228">
        <v>0</v>
      </c>
      <c r="AZ850" s="225" t="e">
        <f t="shared" si="172"/>
        <v>#N/A</v>
      </c>
      <c r="BA850" s="91"/>
      <c r="CL850" s="18"/>
      <c r="CM850" s="18"/>
      <c r="CN850" s="18"/>
      <c r="CO850" s="18"/>
      <c r="CP850" s="218"/>
      <c r="CQ850" s="218"/>
      <c r="DJ850" s="231"/>
      <c r="DL850" s="232"/>
      <c r="DM850" s="233"/>
      <c r="DN850" s="234"/>
      <c r="DO850" s="234"/>
      <c r="DP850" s="234"/>
    </row>
    <row r="851" spans="46:120" x14ac:dyDescent="0.3">
      <c r="AT851" s="44" t="str">
        <f t="shared" ref="AT851:AT914" si="173">CONCATENATE(AV851,".",AU851,".",AW851)</f>
        <v>12_20B.LX.V</v>
      </c>
      <c r="AU851" s="18" t="s">
        <v>71</v>
      </c>
      <c r="AV851" s="18" t="s">
        <v>219</v>
      </c>
      <c r="AW851" s="20" t="s">
        <v>987</v>
      </c>
      <c r="AX851" s="227">
        <v>1220115</v>
      </c>
      <c r="AY851" s="228">
        <v>0</v>
      </c>
      <c r="AZ851" s="225" t="e">
        <f t="shared" si="172"/>
        <v>#N/A</v>
      </c>
      <c r="BA851" s="91"/>
      <c r="CL851" s="18"/>
      <c r="CM851" s="18"/>
      <c r="CN851" s="18"/>
      <c r="CO851" s="18"/>
      <c r="CP851" s="218"/>
      <c r="CQ851" s="218"/>
      <c r="DJ851" s="231"/>
      <c r="DL851" s="232"/>
      <c r="DM851" s="233"/>
      <c r="DN851" s="234"/>
      <c r="DO851" s="234"/>
      <c r="DP851" s="234"/>
    </row>
    <row r="852" spans="46:120" x14ac:dyDescent="0.3">
      <c r="AT852" s="44" t="str">
        <f t="shared" si="173"/>
        <v>12_22B.LX.V</v>
      </c>
      <c r="AU852" s="18" t="s">
        <v>71</v>
      </c>
      <c r="AV852" s="18" t="s">
        <v>336</v>
      </c>
      <c r="AW852" s="20" t="s">
        <v>987</v>
      </c>
      <c r="AX852" s="227">
        <v>1220115</v>
      </c>
      <c r="AY852" s="228">
        <v>0</v>
      </c>
      <c r="AZ852" s="225" t="e">
        <f t="shared" si="172"/>
        <v>#N/A</v>
      </c>
      <c r="BA852" s="91"/>
      <c r="CL852" s="18"/>
      <c r="CM852" s="18"/>
      <c r="CN852" s="18"/>
      <c r="CO852" s="18"/>
      <c r="CP852" s="218"/>
      <c r="CQ852" s="218"/>
      <c r="DJ852" s="231"/>
      <c r="DL852" s="232"/>
      <c r="DM852" s="233"/>
      <c r="DN852" s="234"/>
      <c r="DO852" s="234"/>
      <c r="DP852" s="234"/>
    </row>
    <row r="853" spans="46:120" x14ac:dyDescent="0.3">
      <c r="AT853" s="44" t="str">
        <f t="shared" si="173"/>
        <v>12_24B.LX.V</v>
      </c>
      <c r="AU853" s="18" t="s">
        <v>71</v>
      </c>
      <c r="AV853" s="18" t="s">
        <v>424</v>
      </c>
      <c r="AW853" s="20" t="s">
        <v>987</v>
      </c>
      <c r="AX853" s="227">
        <v>1220115</v>
      </c>
      <c r="AY853" s="228">
        <v>0</v>
      </c>
      <c r="AZ853" s="225" t="e">
        <f t="shared" si="172"/>
        <v>#N/A</v>
      </c>
      <c r="BA853" s="91"/>
      <c r="CL853" s="18"/>
      <c r="CM853" s="18"/>
      <c r="CN853" s="18"/>
      <c r="CO853" s="18"/>
      <c r="CP853" s="218"/>
      <c r="CQ853" s="218"/>
      <c r="DJ853" s="231"/>
      <c r="DL853" s="232"/>
      <c r="DM853" s="233"/>
      <c r="DN853" s="234"/>
      <c r="DO853" s="234"/>
      <c r="DP853" s="234"/>
    </row>
    <row r="854" spans="46:120" x14ac:dyDescent="0.3">
      <c r="AT854" s="44" t="str">
        <f t="shared" si="173"/>
        <v>12_26B.LX.V</v>
      </c>
      <c r="AU854" s="18" t="s">
        <v>71</v>
      </c>
      <c r="AV854" s="18" t="s">
        <v>510</v>
      </c>
      <c r="AW854" s="20" t="s">
        <v>987</v>
      </c>
      <c r="AX854" s="227">
        <v>1220115</v>
      </c>
      <c r="AY854" s="228">
        <v>0</v>
      </c>
      <c r="AZ854" s="225" t="e">
        <f t="shared" si="172"/>
        <v>#N/A</v>
      </c>
      <c r="BA854" s="91"/>
      <c r="CL854" s="18"/>
      <c r="CM854" s="18"/>
      <c r="CN854" s="18"/>
      <c r="CO854" s="18"/>
      <c r="CP854" s="218"/>
      <c r="CQ854" s="218"/>
      <c r="DJ854" s="231"/>
      <c r="DL854" s="232"/>
      <c r="DM854" s="233"/>
      <c r="DN854" s="234"/>
      <c r="DO854" s="234"/>
      <c r="DP854" s="234"/>
    </row>
    <row r="855" spans="46:120" x14ac:dyDescent="0.3">
      <c r="AT855" s="44" t="str">
        <f t="shared" si="173"/>
        <v>13_14F.LX.V</v>
      </c>
      <c r="AU855" s="18" t="s">
        <v>71</v>
      </c>
      <c r="AV855" s="18" t="s">
        <v>623</v>
      </c>
      <c r="AW855" s="20" t="s">
        <v>987</v>
      </c>
      <c r="AX855" s="227">
        <v>1220115</v>
      </c>
      <c r="AY855" s="228">
        <v>0</v>
      </c>
      <c r="AZ855" s="225" t="e">
        <f t="shared" si="172"/>
        <v>#N/A</v>
      </c>
      <c r="BA855" s="91"/>
      <c r="CL855" s="18"/>
      <c r="CM855" s="18"/>
      <c r="CN855" s="18"/>
      <c r="CO855" s="18"/>
      <c r="CP855" s="220"/>
      <c r="CQ855" s="220"/>
      <c r="DJ855" s="231"/>
      <c r="DL855" s="232"/>
      <c r="DM855" s="233"/>
      <c r="DN855" s="234"/>
      <c r="DO855" s="234"/>
      <c r="DP855" s="234"/>
    </row>
    <row r="856" spans="46:120" x14ac:dyDescent="0.3">
      <c r="AT856" s="44" t="str">
        <f t="shared" si="173"/>
        <v>13_14T.LX.V</v>
      </c>
      <c r="AU856" s="18" t="s">
        <v>71</v>
      </c>
      <c r="AV856" s="18" t="s">
        <v>971</v>
      </c>
      <c r="AW856" s="20" t="s">
        <v>987</v>
      </c>
      <c r="AX856" s="227">
        <v>1220115</v>
      </c>
      <c r="AY856" s="228">
        <v>0</v>
      </c>
      <c r="AZ856" s="225" t="e">
        <f t="shared" si="172"/>
        <v>#N/A</v>
      </c>
      <c r="BA856" s="91"/>
      <c r="CL856" s="18"/>
      <c r="CM856" s="18"/>
      <c r="CN856" s="18"/>
      <c r="CO856" s="18"/>
      <c r="CP856" s="220"/>
      <c r="CQ856" s="220"/>
      <c r="DJ856" s="231"/>
      <c r="DL856" s="232"/>
      <c r="DM856" s="233"/>
      <c r="DN856" s="234"/>
      <c r="DO856" s="234"/>
      <c r="DP856" s="234"/>
    </row>
    <row r="857" spans="46:120" x14ac:dyDescent="0.3">
      <c r="AT857" s="44" t="str">
        <f t="shared" si="173"/>
        <v>13_15F.LX.V</v>
      </c>
      <c r="AU857" s="18" t="s">
        <v>71</v>
      </c>
      <c r="AV857" s="18" t="s">
        <v>653</v>
      </c>
      <c r="AW857" s="20" t="s">
        <v>987</v>
      </c>
      <c r="AX857" s="227">
        <v>1220115</v>
      </c>
      <c r="AY857" s="228">
        <v>0</v>
      </c>
      <c r="AZ857" s="225" t="e">
        <f t="shared" si="172"/>
        <v>#N/A</v>
      </c>
      <c r="BA857" s="91"/>
      <c r="CL857" s="18"/>
      <c r="CM857" s="18"/>
      <c r="CN857" s="18"/>
      <c r="CO857" s="18"/>
      <c r="CP857" s="220"/>
      <c r="CQ857" s="220"/>
    </row>
    <row r="858" spans="46:120" x14ac:dyDescent="0.3">
      <c r="AT858" s="44" t="str">
        <f t="shared" si="173"/>
        <v>13_15T.LX.V</v>
      </c>
      <c r="AU858" s="18" t="s">
        <v>71</v>
      </c>
      <c r="AV858" s="18" t="s">
        <v>997</v>
      </c>
      <c r="AW858" s="20" t="s">
        <v>987</v>
      </c>
      <c r="AX858" s="227">
        <v>1220115</v>
      </c>
      <c r="AY858" s="228">
        <v>0</v>
      </c>
      <c r="AZ858" s="225" t="e">
        <f t="shared" si="172"/>
        <v>#N/A</v>
      </c>
      <c r="BA858" s="91"/>
      <c r="CL858" s="18"/>
      <c r="CM858" s="18"/>
      <c r="CN858" s="18"/>
      <c r="CO858" s="18"/>
      <c r="CP858" s="220"/>
      <c r="CQ858" s="220"/>
    </row>
    <row r="859" spans="46:120" x14ac:dyDescent="0.3">
      <c r="AT859" s="44" t="str">
        <f t="shared" si="173"/>
        <v>13_16F.LX.V</v>
      </c>
      <c r="AU859" s="18" t="s">
        <v>71</v>
      </c>
      <c r="AV859" s="18" t="s">
        <v>690</v>
      </c>
      <c r="AW859" s="20" t="s">
        <v>987</v>
      </c>
      <c r="AX859" s="227">
        <v>1220115</v>
      </c>
      <c r="AY859" s="228">
        <v>0</v>
      </c>
      <c r="AZ859" s="225" t="e">
        <f t="shared" si="172"/>
        <v>#N/A</v>
      </c>
      <c r="BA859" s="91"/>
      <c r="CL859" s="18"/>
      <c r="CM859" s="18"/>
      <c r="CN859" s="18"/>
      <c r="CO859" s="18"/>
      <c r="CP859" s="220"/>
      <c r="CQ859" s="220"/>
    </row>
    <row r="860" spans="46:120" x14ac:dyDescent="0.3">
      <c r="AT860" s="44" t="str">
        <f t="shared" si="173"/>
        <v>13_16T.LX.V</v>
      </c>
      <c r="AU860" s="18" t="s">
        <v>71</v>
      </c>
      <c r="AV860" s="18" t="s">
        <v>1012</v>
      </c>
      <c r="AW860" s="20" t="s">
        <v>987</v>
      </c>
      <c r="AX860" s="227">
        <v>1220115</v>
      </c>
      <c r="AY860" s="228">
        <v>0</v>
      </c>
      <c r="AZ860" s="225" t="e">
        <f t="shared" si="172"/>
        <v>#N/A</v>
      </c>
      <c r="BA860" s="91"/>
      <c r="CL860" s="18"/>
      <c r="CM860" s="18"/>
      <c r="CN860" s="18"/>
      <c r="CO860" s="18"/>
      <c r="CP860" s="220"/>
      <c r="CQ860" s="220"/>
    </row>
    <row r="861" spans="46:120" x14ac:dyDescent="0.3">
      <c r="AT861" s="44" t="str">
        <f t="shared" si="173"/>
        <v>14_14F.LX.V</v>
      </c>
      <c r="AU861" s="18" t="s">
        <v>71</v>
      </c>
      <c r="AV861" s="18" t="s">
        <v>638</v>
      </c>
      <c r="AW861" s="20" t="s">
        <v>987</v>
      </c>
      <c r="AX861" s="227">
        <v>1220115</v>
      </c>
      <c r="AY861" s="228">
        <v>0</v>
      </c>
      <c r="AZ861" s="225" t="e">
        <f t="shared" si="172"/>
        <v>#N/A</v>
      </c>
      <c r="BA861" s="91"/>
      <c r="CL861" s="18"/>
      <c r="CM861" s="18"/>
      <c r="CN861" s="18"/>
      <c r="CO861" s="18"/>
      <c r="CP861" s="220"/>
      <c r="CQ861" s="220"/>
    </row>
    <row r="862" spans="46:120" x14ac:dyDescent="0.3">
      <c r="AT862" s="44" t="str">
        <f t="shared" si="173"/>
        <v>14_14T.LX.V</v>
      </c>
      <c r="AU862" s="18" t="s">
        <v>71</v>
      </c>
      <c r="AV862" s="18" t="s">
        <v>979</v>
      </c>
      <c r="AW862" s="20" t="s">
        <v>987</v>
      </c>
      <c r="AX862" s="227">
        <v>1220115</v>
      </c>
      <c r="AY862" s="228">
        <v>0</v>
      </c>
      <c r="AZ862" s="225" t="e">
        <f t="shared" si="172"/>
        <v>#N/A</v>
      </c>
      <c r="BA862" s="91"/>
      <c r="CL862" s="18"/>
      <c r="CM862" s="18"/>
      <c r="CN862" s="18"/>
      <c r="CO862" s="18"/>
      <c r="CP862" s="220"/>
      <c r="CQ862" s="220"/>
    </row>
    <row r="863" spans="46:120" x14ac:dyDescent="0.3">
      <c r="AT863" s="44" t="str">
        <f t="shared" si="173"/>
        <v>14_15F.LX.V</v>
      </c>
      <c r="AU863" s="18" t="s">
        <v>71</v>
      </c>
      <c r="AV863" s="18" t="s">
        <v>671</v>
      </c>
      <c r="AW863" s="20" t="s">
        <v>987</v>
      </c>
      <c r="AX863" s="227">
        <v>1220115</v>
      </c>
      <c r="AY863" s="228">
        <v>0</v>
      </c>
      <c r="AZ863" s="225" t="e">
        <f t="shared" si="172"/>
        <v>#N/A</v>
      </c>
      <c r="BA863" s="91"/>
      <c r="CL863" s="18"/>
      <c r="CM863" s="18"/>
      <c r="CN863" s="18"/>
      <c r="CO863" s="18"/>
      <c r="CP863" s="220"/>
      <c r="CQ863" s="220"/>
    </row>
    <row r="864" spans="46:120" x14ac:dyDescent="0.3">
      <c r="AT864" s="44" t="str">
        <f t="shared" si="173"/>
        <v>14_15T.LX.V</v>
      </c>
      <c r="AU864" s="18" t="s">
        <v>71</v>
      </c>
      <c r="AV864" s="18" t="s">
        <v>1004</v>
      </c>
      <c r="AW864" s="20" t="s">
        <v>987</v>
      </c>
      <c r="AX864" s="227">
        <v>1220115</v>
      </c>
      <c r="AY864" s="228">
        <v>0</v>
      </c>
      <c r="AZ864" s="225" t="e">
        <f t="shared" ref="AZ864:AZ927" si="174">AY864*INDEX($DB$90:$DB$92,MATCH($CQ$85,Currency,0))/$DB$90</f>
        <v>#N/A</v>
      </c>
      <c r="BA864" s="91"/>
      <c r="CL864" s="18"/>
      <c r="CM864" s="18"/>
      <c r="CN864" s="18"/>
      <c r="CO864" s="18"/>
      <c r="CP864" s="220"/>
      <c r="CQ864" s="220"/>
    </row>
    <row r="865" spans="46:95" x14ac:dyDescent="0.3">
      <c r="AT865" s="44" t="str">
        <f t="shared" si="173"/>
        <v>14_16F.LX.V</v>
      </c>
      <c r="AU865" s="18" t="s">
        <v>71</v>
      </c>
      <c r="AV865" s="18" t="s">
        <v>707</v>
      </c>
      <c r="AW865" s="20" t="s">
        <v>987</v>
      </c>
      <c r="AX865" s="227">
        <v>1220115</v>
      </c>
      <c r="AY865" s="228">
        <v>0</v>
      </c>
      <c r="AZ865" s="225" t="e">
        <f t="shared" si="174"/>
        <v>#N/A</v>
      </c>
      <c r="BA865" s="91"/>
      <c r="CL865" s="18"/>
      <c r="CM865" s="18"/>
      <c r="CN865" s="18"/>
      <c r="CO865" s="18"/>
      <c r="CP865" s="220"/>
      <c r="CQ865" s="220"/>
    </row>
    <row r="866" spans="46:95" x14ac:dyDescent="0.3">
      <c r="AT866" s="44" t="str">
        <f t="shared" si="173"/>
        <v>14_16T.LX.V</v>
      </c>
      <c r="AU866" s="18" t="s">
        <v>71</v>
      </c>
      <c r="AV866" s="18" t="s">
        <v>1020</v>
      </c>
      <c r="AW866" s="20" t="s">
        <v>987</v>
      </c>
      <c r="AX866" s="227">
        <v>1220115</v>
      </c>
      <c r="AY866" s="228">
        <v>0</v>
      </c>
      <c r="AZ866" s="225" t="e">
        <f t="shared" si="174"/>
        <v>#N/A</v>
      </c>
      <c r="BA866" s="91"/>
      <c r="CL866" s="18"/>
      <c r="CM866" s="18"/>
      <c r="CN866" s="18"/>
      <c r="CO866" s="18"/>
      <c r="CP866" s="220"/>
      <c r="CQ866" s="220"/>
    </row>
    <row r="867" spans="46:95" x14ac:dyDescent="0.3">
      <c r="AT867" s="44" t="str">
        <f t="shared" si="173"/>
        <v>14_18B.LX.V</v>
      </c>
      <c r="AU867" s="18" t="s">
        <v>71</v>
      </c>
      <c r="AV867" s="18" t="s">
        <v>160</v>
      </c>
      <c r="AW867" s="20" t="s">
        <v>987</v>
      </c>
      <c r="AX867" s="227">
        <v>1220115</v>
      </c>
      <c r="AY867" s="228">
        <v>0</v>
      </c>
      <c r="AZ867" s="225" t="e">
        <f t="shared" si="174"/>
        <v>#N/A</v>
      </c>
      <c r="BA867" s="91"/>
      <c r="CL867" s="18"/>
      <c r="CM867" s="18"/>
      <c r="CN867" s="18"/>
      <c r="CO867" s="18"/>
      <c r="CP867" s="220"/>
      <c r="CQ867" s="220"/>
    </row>
    <row r="868" spans="46:95" x14ac:dyDescent="0.3">
      <c r="AT868" s="44" t="str">
        <f t="shared" si="173"/>
        <v>14_20B.LX.V</v>
      </c>
      <c r="AU868" s="18" t="s">
        <v>71</v>
      </c>
      <c r="AV868" s="18" t="s">
        <v>256</v>
      </c>
      <c r="AW868" s="20" t="s">
        <v>987</v>
      </c>
      <c r="AX868" s="227">
        <v>1220115</v>
      </c>
      <c r="AY868" s="228">
        <v>0</v>
      </c>
      <c r="AZ868" s="225" t="e">
        <f t="shared" si="174"/>
        <v>#N/A</v>
      </c>
      <c r="BA868" s="91"/>
      <c r="CL868" s="18"/>
      <c r="CM868" s="18"/>
      <c r="CN868" s="18"/>
      <c r="CO868" s="18"/>
      <c r="CP868" s="220"/>
      <c r="CQ868" s="220"/>
    </row>
    <row r="869" spans="46:95" x14ac:dyDescent="0.3">
      <c r="AT869" s="44" t="str">
        <f t="shared" si="173"/>
        <v>14_22B.LX.V</v>
      </c>
      <c r="AU869" s="18" t="s">
        <v>71</v>
      </c>
      <c r="AV869" s="18" t="s">
        <v>353</v>
      </c>
      <c r="AW869" s="20" t="s">
        <v>987</v>
      </c>
      <c r="AX869" s="227">
        <v>1220115</v>
      </c>
      <c r="AY869" s="228">
        <v>0</v>
      </c>
      <c r="AZ869" s="225" t="e">
        <f t="shared" si="174"/>
        <v>#N/A</v>
      </c>
      <c r="BA869" s="91"/>
      <c r="CL869" s="18"/>
      <c r="CM869" s="18"/>
      <c r="CN869" s="18"/>
      <c r="CO869" s="18"/>
      <c r="CP869" s="220"/>
      <c r="CQ869" s="220"/>
    </row>
    <row r="870" spans="46:95" x14ac:dyDescent="0.3">
      <c r="AT870" s="44" t="str">
        <f t="shared" si="173"/>
        <v>14_24B.LX.V</v>
      </c>
      <c r="AU870" s="18" t="s">
        <v>71</v>
      </c>
      <c r="AV870" s="18" t="s">
        <v>440</v>
      </c>
      <c r="AW870" s="20" t="s">
        <v>987</v>
      </c>
      <c r="AX870" s="227">
        <v>1220115</v>
      </c>
      <c r="AY870" s="228">
        <v>0</v>
      </c>
      <c r="AZ870" s="225" t="e">
        <f t="shared" si="174"/>
        <v>#N/A</v>
      </c>
      <c r="BA870" s="91"/>
      <c r="CL870" s="18"/>
      <c r="CM870" s="18"/>
      <c r="CN870" s="18"/>
      <c r="CO870" s="18"/>
      <c r="CP870" s="220"/>
      <c r="CQ870" s="220"/>
    </row>
    <row r="871" spans="46:95" x14ac:dyDescent="0.3">
      <c r="AT871" s="44" t="str">
        <f t="shared" si="173"/>
        <v>14_26B.LX.V</v>
      </c>
      <c r="AU871" s="18" t="s">
        <v>71</v>
      </c>
      <c r="AV871" s="18" t="s">
        <v>529</v>
      </c>
      <c r="AW871" s="20" t="s">
        <v>987</v>
      </c>
      <c r="AX871" s="227">
        <v>1220115</v>
      </c>
      <c r="AY871" s="228">
        <v>0</v>
      </c>
      <c r="AZ871" s="225" t="e">
        <f t="shared" si="174"/>
        <v>#N/A</v>
      </c>
      <c r="BA871" s="91"/>
      <c r="CL871" s="18"/>
      <c r="CM871" s="18"/>
      <c r="CN871" s="18"/>
      <c r="CO871" s="18"/>
      <c r="CP871" s="220"/>
      <c r="CQ871" s="220"/>
    </row>
    <row r="872" spans="46:95" x14ac:dyDescent="0.3">
      <c r="AT872" s="44" t="str">
        <f t="shared" si="173"/>
        <v>15_16F.LX.V</v>
      </c>
      <c r="AU872" s="18" t="s">
        <v>71</v>
      </c>
      <c r="AV872" s="18" t="s">
        <v>725</v>
      </c>
      <c r="AW872" s="20" t="s">
        <v>987</v>
      </c>
      <c r="AX872" s="227">
        <v>1220115</v>
      </c>
      <c r="AY872" s="228">
        <v>0</v>
      </c>
      <c r="AZ872" s="225" t="e">
        <f t="shared" si="174"/>
        <v>#N/A</v>
      </c>
      <c r="BA872" s="91"/>
      <c r="CL872" s="18"/>
      <c r="CM872" s="18"/>
      <c r="CN872" s="18"/>
      <c r="CO872" s="18"/>
      <c r="CP872" s="220"/>
      <c r="CQ872" s="220"/>
    </row>
    <row r="873" spans="46:95" x14ac:dyDescent="0.3">
      <c r="AT873" s="44" t="str">
        <f t="shared" si="173"/>
        <v>15_16T.LX.V</v>
      </c>
      <c r="AU873" s="18" t="s">
        <v>71</v>
      </c>
      <c r="AV873" s="18" t="s">
        <v>1028</v>
      </c>
      <c r="AW873" s="20" t="s">
        <v>987</v>
      </c>
      <c r="AX873" s="227">
        <v>1220115</v>
      </c>
      <c r="AY873" s="228">
        <v>0</v>
      </c>
      <c r="AZ873" s="225" t="e">
        <f t="shared" si="174"/>
        <v>#N/A</v>
      </c>
      <c r="BA873" s="91"/>
      <c r="CL873" s="18"/>
      <c r="CM873" s="18"/>
      <c r="CN873" s="18"/>
      <c r="CO873" s="18"/>
      <c r="CP873" s="220"/>
      <c r="CQ873" s="220"/>
    </row>
    <row r="874" spans="46:95" x14ac:dyDescent="0.3">
      <c r="AT874" s="44" t="str">
        <f t="shared" si="173"/>
        <v>16_16F.LX.V</v>
      </c>
      <c r="AU874" s="18" t="s">
        <v>71</v>
      </c>
      <c r="AV874" s="18" t="s">
        <v>741</v>
      </c>
      <c r="AW874" s="20" t="s">
        <v>987</v>
      </c>
      <c r="AX874" s="227">
        <v>1220115</v>
      </c>
      <c r="AY874" s="228">
        <v>0</v>
      </c>
      <c r="AZ874" s="225" t="e">
        <f t="shared" si="174"/>
        <v>#N/A</v>
      </c>
      <c r="BA874" s="91"/>
      <c r="CL874" s="18"/>
      <c r="CM874" s="18"/>
      <c r="CN874" s="18"/>
      <c r="CO874" s="18"/>
      <c r="CP874" s="220"/>
      <c r="CQ874" s="220"/>
    </row>
    <row r="875" spans="46:95" x14ac:dyDescent="0.3">
      <c r="AT875" s="44" t="str">
        <f t="shared" si="173"/>
        <v>16_16T.LX.V</v>
      </c>
      <c r="AU875" s="18" t="s">
        <v>71</v>
      </c>
      <c r="AV875" s="18" t="s">
        <v>1036</v>
      </c>
      <c r="AW875" s="20" t="s">
        <v>987</v>
      </c>
      <c r="AX875" s="227">
        <v>1220115</v>
      </c>
      <c r="AY875" s="228">
        <v>0</v>
      </c>
      <c r="AZ875" s="225" t="e">
        <f t="shared" si="174"/>
        <v>#N/A</v>
      </c>
      <c r="BA875" s="91"/>
      <c r="CL875" s="18"/>
      <c r="CM875" s="18"/>
      <c r="CN875" s="18"/>
      <c r="CO875" s="18"/>
      <c r="CP875" s="220"/>
      <c r="CQ875" s="220"/>
    </row>
    <row r="876" spans="46:95" x14ac:dyDescent="0.3">
      <c r="AT876" s="44" t="str">
        <f t="shared" si="173"/>
        <v>16_18B.LX.V</v>
      </c>
      <c r="AU876" s="18" t="s">
        <v>71</v>
      </c>
      <c r="AV876" s="18" t="s">
        <v>187</v>
      </c>
      <c r="AW876" s="20" t="s">
        <v>987</v>
      </c>
      <c r="AX876" s="227">
        <v>1220115</v>
      </c>
      <c r="AY876" s="228">
        <v>0</v>
      </c>
      <c r="AZ876" s="225" t="e">
        <f t="shared" si="174"/>
        <v>#N/A</v>
      </c>
      <c r="BA876" s="91"/>
      <c r="CL876" s="18"/>
      <c r="CM876" s="18"/>
      <c r="CN876" s="18"/>
      <c r="CO876" s="18"/>
      <c r="CP876" s="220"/>
      <c r="CQ876" s="220"/>
    </row>
    <row r="877" spans="46:95" x14ac:dyDescent="0.3">
      <c r="AT877" s="44" t="str">
        <f t="shared" si="173"/>
        <v>16_18F.LX.V</v>
      </c>
      <c r="AU877" s="18" t="s">
        <v>71</v>
      </c>
      <c r="AV877" s="18" t="s">
        <v>753</v>
      </c>
      <c r="AW877" s="20" t="s">
        <v>987</v>
      </c>
      <c r="AX877" s="227">
        <v>1220115</v>
      </c>
      <c r="AY877" s="228">
        <v>0</v>
      </c>
      <c r="AZ877" s="225" t="e">
        <f t="shared" si="174"/>
        <v>#N/A</v>
      </c>
      <c r="BA877" s="91"/>
      <c r="CL877" s="18"/>
      <c r="CM877" s="18"/>
      <c r="CN877" s="18"/>
      <c r="CO877" s="18"/>
      <c r="CP877" s="220"/>
      <c r="CQ877" s="220"/>
    </row>
    <row r="878" spans="46:95" x14ac:dyDescent="0.3">
      <c r="AT878" s="44" t="str">
        <f t="shared" si="173"/>
        <v>16_20B.LX.V</v>
      </c>
      <c r="AU878" s="18" t="s">
        <v>71</v>
      </c>
      <c r="AV878" s="18" t="s">
        <v>297</v>
      </c>
      <c r="AW878" s="20" t="s">
        <v>987</v>
      </c>
      <c r="AX878" s="227">
        <v>1220115</v>
      </c>
      <c r="AY878" s="228">
        <v>0</v>
      </c>
      <c r="AZ878" s="225" t="e">
        <f t="shared" si="174"/>
        <v>#N/A</v>
      </c>
      <c r="BA878" s="91"/>
      <c r="CL878" s="18"/>
      <c r="CM878" s="18"/>
      <c r="CN878" s="18"/>
      <c r="CO878" s="18"/>
      <c r="CP878" s="220"/>
      <c r="CQ878" s="220"/>
    </row>
    <row r="879" spans="46:95" x14ac:dyDescent="0.3">
      <c r="AT879" s="44" t="str">
        <f t="shared" si="173"/>
        <v>16_22B.LX.V</v>
      </c>
      <c r="AU879" s="18" t="s">
        <v>71</v>
      </c>
      <c r="AV879" s="18" t="s">
        <v>373</v>
      </c>
      <c r="AW879" s="20" t="s">
        <v>987</v>
      </c>
      <c r="AX879" s="227">
        <v>1220115</v>
      </c>
      <c r="AY879" s="228">
        <v>0</v>
      </c>
      <c r="AZ879" s="225" t="e">
        <f t="shared" si="174"/>
        <v>#N/A</v>
      </c>
      <c r="BA879" s="91"/>
      <c r="CL879" s="18"/>
      <c r="CM879" s="18"/>
      <c r="CN879" s="18"/>
      <c r="CO879" s="18"/>
      <c r="CP879" s="220"/>
      <c r="CQ879" s="220"/>
    </row>
    <row r="880" spans="46:95" x14ac:dyDescent="0.3">
      <c r="AT880" s="44" t="str">
        <f t="shared" si="173"/>
        <v>16_24B.LX.V</v>
      </c>
      <c r="AU880" s="18" t="s">
        <v>71</v>
      </c>
      <c r="AV880" s="18" t="s">
        <v>457</v>
      </c>
      <c r="AW880" s="20" t="s">
        <v>987</v>
      </c>
      <c r="AX880" s="227">
        <v>1220115</v>
      </c>
      <c r="AY880" s="228">
        <v>0</v>
      </c>
      <c r="AZ880" s="225" t="e">
        <f t="shared" si="174"/>
        <v>#N/A</v>
      </c>
      <c r="BA880" s="91"/>
      <c r="CL880" s="18"/>
      <c r="CM880" s="18"/>
      <c r="CN880" s="18"/>
      <c r="CO880" s="18"/>
      <c r="CP880" s="220"/>
      <c r="CQ880" s="220"/>
    </row>
    <row r="881" spans="46:95" x14ac:dyDescent="0.3">
      <c r="AT881" s="44" t="str">
        <f t="shared" si="173"/>
        <v>16_26B.LX.V</v>
      </c>
      <c r="AU881" s="18" t="s">
        <v>71</v>
      </c>
      <c r="AV881" s="18" t="s">
        <v>550</v>
      </c>
      <c r="AW881" s="20" t="s">
        <v>987</v>
      </c>
      <c r="AX881" s="227">
        <v>1220115</v>
      </c>
      <c r="AY881" s="228">
        <v>0</v>
      </c>
      <c r="AZ881" s="225" t="e">
        <f t="shared" si="174"/>
        <v>#N/A</v>
      </c>
      <c r="BA881" s="91"/>
      <c r="CL881" s="18"/>
      <c r="CM881" s="18"/>
      <c r="CN881" s="18"/>
      <c r="CO881" s="18"/>
      <c r="CP881" s="220"/>
      <c r="CQ881" s="220"/>
    </row>
    <row r="882" spans="46:95" x14ac:dyDescent="0.3">
      <c r="AT882" s="44" t="str">
        <f t="shared" si="173"/>
        <v>18_20B.LX.V</v>
      </c>
      <c r="AU882" s="18" t="s">
        <v>71</v>
      </c>
      <c r="AV882" s="18" t="s">
        <v>317</v>
      </c>
      <c r="AW882" s="20" t="s">
        <v>987</v>
      </c>
      <c r="AX882" s="227">
        <v>1220115</v>
      </c>
      <c r="AY882" s="228">
        <v>0</v>
      </c>
      <c r="AZ882" s="225" t="e">
        <f t="shared" si="174"/>
        <v>#N/A</v>
      </c>
      <c r="BA882" s="91"/>
      <c r="CL882" s="18"/>
      <c r="CM882" s="18"/>
      <c r="CN882" s="18"/>
      <c r="CO882" s="18"/>
      <c r="CP882" s="220"/>
      <c r="CQ882" s="220"/>
    </row>
    <row r="883" spans="46:95" x14ac:dyDescent="0.3">
      <c r="AT883" s="44" t="str">
        <f t="shared" si="173"/>
        <v>18_22B.LX.V</v>
      </c>
      <c r="AU883" s="18" t="s">
        <v>71</v>
      </c>
      <c r="AV883" s="18" t="s">
        <v>391</v>
      </c>
      <c r="AW883" s="20" t="s">
        <v>987</v>
      </c>
      <c r="AX883" s="227">
        <v>1220115</v>
      </c>
      <c r="AY883" s="228">
        <v>0</v>
      </c>
      <c r="AZ883" s="225" t="e">
        <f t="shared" si="174"/>
        <v>#N/A</v>
      </c>
      <c r="BA883" s="91"/>
      <c r="CL883" s="18"/>
      <c r="CM883" s="18"/>
      <c r="CN883" s="18"/>
      <c r="CO883" s="18"/>
      <c r="CP883" s="220"/>
      <c r="CQ883" s="220"/>
    </row>
    <row r="884" spans="46:95" x14ac:dyDescent="0.3">
      <c r="AT884" s="44" t="str">
        <f t="shared" si="173"/>
        <v>18_24B.LX.V</v>
      </c>
      <c r="AU884" s="18" t="s">
        <v>71</v>
      </c>
      <c r="AV884" s="18" t="s">
        <v>475</v>
      </c>
      <c r="AW884" s="20" t="s">
        <v>987</v>
      </c>
      <c r="AX884" s="227">
        <v>1220115</v>
      </c>
      <c r="AY884" s="228">
        <v>0</v>
      </c>
      <c r="AZ884" s="225" t="e">
        <f t="shared" si="174"/>
        <v>#N/A</v>
      </c>
      <c r="BA884" s="91"/>
      <c r="CL884" s="18"/>
      <c r="CM884" s="18"/>
      <c r="CN884" s="18"/>
      <c r="CO884" s="18"/>
      <c r="CP884" s="220"/>
      <c r="CQ884" s="220"/>
    </row>
    <row r="885" spans="46:95" x14ac:dyDescent="0.3">
      <c r="AT885" s="44" t="str">
        <f t="shared" si="173"/>
        <v>20_20B.LX.V</v>
      </c>
      <c r="AU885" s="18" t="s">
        <v>71</v>
      </c>
      <c r="AV885" s="18" t="s">
        <v>337</v>
      </c>
      <c r="AW885" s="20" t="s">
        <v>987</v>
      </c>
      <c r="AX885" s="227">
        <v>1220115</v>
      </c>
      <c r="AY885" s="228">
        <v>0</v>
      </c>
      <c r="AZ885" s="225" t="e">
        <f t="shared" si="174"/>
        <v>#N/A</v>
      </c>
      <c r="BA885" s="91"/>
      <c r="CL885" s="18"/>
      <c r="CM885" s="18"/>
      <c r="CN885" s="18"/>
      <c r="CO885" s="18"/>
      <c r="CP885" s="220"/>
      <c r="CQ885" s="220"/>
    </row>
    <row r="886" spans="46:95" x14ac:dyDescent="0.3">
      <c r="AT886" s="44" t="str">
        <f t="shared" si="173"/>
        <v>20_22B.LX.V</v>
      </c>
      <c r="AU886" s="18" t="s">
        <v>71</v>
      </c>
      <c r="AV886" s="18" t="s">
        <v>410</v>
      </c>
      <c r="AW886" s="20" t="s">
        <v>987</v>
      </c>
      <c r="AX886" s="227">
        <v>1220115</v>
      </c>
      <c r="AY886" s="228">
        <v>0</v>
      </c>
      <c r="AZ886" s="225" t="e">
        <f t="shared" si="174"/>
        <v>#N/A</v>
      </c>
      <c r="BA886" s="91"/>
      <c r="CL886" s="18"/>
      <c r="CM886" s="18"/>
      <c r="CN886" s="18"/>
      <c r="CO886" s="18"/>
      <c r="CP886" s="220"/>
      <c r="CQ886" s="220"/>
    </row>
    <row r="887" spans="46:95" x14ac:dyDescent="0.3">
      <c r="AT887" s="44" t="str">
        <f t="shared" si="173"/>
        <v>20_24B.LX.V</v>
      </c>
      <c r="AU887" s="18" t="s">
        <v>71</v>
      </c>
      <c r="AV887" s="18" t="s">
        <v>494</v>
      </c>
      <c r="AW887" s="20" t="s">
        <v>987</v>
      </c>
      <c r="AX887" s="227">
        <v>1220115</v>
      </c>
      <c r="AY887" s="228">
        <v>0</v>
      </c>
      <c r="AZ887" s="225" t="e">
        <f t="shared" si="174"/>
        <v>#N/A</v>
      </c>
      <c r="BA887" s="91"/>
      <c r="CL887" s="18"/>
      <c r="CM887" s="18"/>
      <c r="CN887" s="18"/>
      <c r="CO887" s="18"/>
      <c r="CP887" s="220"/>
      <c r="CQ887" s="220"/>
    </row>
    <row r="888" spans="46:95" x14ac:dyDescent="0.3">
      <c r="AT888" s="44" t="str">
        <f t="shared" si="173"/>
        <v>4_14S.LX.V</v>
      </c>
      <c r="AU888" s="18" t="s">
        <v>71</v>
      </c>
      <c r="AV888" s="18" t="s">
        <v>1071</v>
      </c>
      <c r="AW888" s="20" t="s">
        <v>987</v>
      </c>
      <c r="AX888" s="227">
        <v>1220115</v>
      </c>
      <c r="AY888" s="228">
        <v>0</v>
      </c>
      <c r="AZ888" s="225" t="e">
        <f t="shared" si="174"/>
        <v>#N/A</v>
      </c>
      <c r="BA888" s="91"/>
      <c r="CL888" s="18"/>
      <c r="CM888" s="18"/>
      <c r="CN888" s="18"/>
      <c r="CO888" s="18"/>
      <c r="CP888" s="220"/>
      <c r="CQ888" s="220"/>
    </row>
    <row r="889" spans="46:95" x14ac:dyDescent="0.3">
      <c r="AT889" s="44" t="str">
        <f t="shared" si="173"/>
        <v>4_14x8S.LX.V</v>
      </c>
      <c r="AU889" s="18" t="s">
        <v>71</v>
      </c>
      <c r="AV889" s="18" t="s">
        <v>1107</v>
      </c>
      <c r="AW889" s="20" t="s">
        <v>987</v>
      </c>
      <c r="AX889" s="227">
        <v>1220115</v>
      </c>
      <c r="AY889" s="228">
        <v>0</v>
      </c>
      <c r="AZ889" s="225" t="e">
        <f t="shared" si="174"/>
        <v>#N/A</v>
      </c>
      <c r="BA889" s="91"/>
      <c r="CL889" s="18"/>
      <c r="CM889" s="18"/>
      <c r="CN889" s="18"/>
      <c r="CO889" s="18"/>
      <c r="CP889" s="220"/>
      <c r="CQ889" s="220"/>
    </row>
    <row r="890" spans="46:95" x14ac:dyDescent="0.3">
      <c r="AT890" s="44" t="str">
        <f t="shared" si="173"/>
        <v>5_14S.LX.V</v>
      </c>
      <c r="AU890" s="18" t="s">
        <v>71</v>
      </c>
      <c r="AV890" s="18" t="s">
        <v>1081</v>
      </c>
      <c r="AW890" s="20" t="s">
        <v>987</v>
      </c>
      <c r="AX890" s="227">
        <v>1220115</v>
      </c>
      <c r="AY890" s="228">
        <v>0</v>
      </c>
      <c r="AZ890" s="225" t="e">
        <f t="shared" si="174"/>
        <v>#N/A</v>
      </c>
      <c r="BA890" s="91"/>
      <c r="CL890" s="18"/>
      <c r="CM890" s="18"/>
      <c r="CN890" s="18"/>
      <c r="CO890" s="18"/>
      <c r="CP890" s="220"/>
      <c r="CQ890" s="220"/>
    </row>
    <row r="891" spans="46:95" x14ac:dyDescent="0.3">
      <c r="AT891" s="44" t="str">
        <f t="shared" si="173"/>
        <v>5_14x8S.LX.V</v>
      </c>
      <c r="AU891" s="18" t="s">
        <v>71</v>
      </c>
      <c r="AV891" s="18" t="s">
        <v>1118</v>
      </c>
      <c r="AW891" s="20" t="s">
        <v>987</v>
      </c>
      <c r="AX891" s="227">
        <v>1220115</v>
      </c>
      <c r="AY891" s="228">
        <v>0</v>
      </c>
      <c r="AZ891" s="225" t="e">
        <f t="shared" si="174"/>
        <v>#N/A</v>
      </c>
      <c r="BA891" s="91"/>
      <c r="CL891" s="18"/>
      <c r="CM891" s="18"/>
      <c r="CN891" s="18"/>
      <c r="CO891" s="18"/>
      <c r="CP891" s="220"/>
      <c r="CQ891" s="220"/>
    </row>
    <row r="892" spans="46:95" x14ac:dyDescent="0.3">
      <c r="AT892" s="44" t="str">
        <f t="shared" si="173"/>
        <v>5H_14x8S.LX.V</v>
      </c>
      <c r="AU892" s="18" t="s">
        <v>71</v>
      </c>
      <c r="AV892" s="18" t="s">
        <v>1126</v>
      </c>
      <c r="AW892" s="20" t="s">
        <v>987</v>
      </c>
      <c r="AX892" s="227">
        <v>1220115</v>
      </c>
      <c r="AY892" s="228">
        <v>0</v>
      </c>
      <c r="AZ892" s="225" t="e">
        <f t="shared" si="174"/>
        <v>#N/A</v>
      </c>
      <c r="BA892" s="91"/>
      <c r="CL892" s="18"/>
      <c r="CM892" s="18"/>
      <c r="CN892" s="18"/>
      <c r="CO892" s="18"/>
      <c r="CP892" s="220"/>
      <c r="CQ892" s="220"/>
    </row>
    <row r="893" spans="46:95" x14ac:dyDescent="0.3">
      <c r="AT893" s="44" t="str">
        <f t="shared" si="173"/>
        <v>6_12S.LX.V</v>
      </c>
      <c r="AU893" s="18" t="s">
        <v>71</v>
      </c>
      <c r="AV893" s="18" t="s">
        <v>1047</v>
      </c>
      <c r="AW893" s="20" t="s">
        <v>987</v>
      </c>
      <c r="AX893" s="227">
        <v>1220115</v>
      </c>
      <c r="AY893" s="228">
        <v>0</v>
      </c>
      <c r="AZ893" s="225" t="e">
        <f t="shared" si="174"/>
        <v>#N/A</v>
      </c>
      <c r="BA893" s="91"/>
      <c r="CL893" s="18"/>
      <c r="CM893" s="18"/>
      <c r="CN893" s="18"/>
      <c r="CO893" s="18"/>
      <c r="CP893" s="220"/>
      <c r="CQ893" s="220"/>
    </row>
    <row r="894" spans="46:95" x14ac:dyDescent="0.3">
      <c r="AT894" s="44" t="str">
        <f t="shared" si="173"/>
        <v>6_13S.LX.V</v>
      </c>
      <c r="AU894" s="18" t="s">
        <v>71</v>
      </c>
      <c r="AV894" s="18" t="s">
        <v>1066</v>
      </c>
      <c r="AW894" s="20" t="s">
        <v>987</v>
      </c>
      <c r="AX894" s="227">
        <v>1220115</v>
      </c>
      <c r="AY894" s="228">
        <v>0</v>
      </c>
      <c r="AZ894" s="225" t="e">
        <f t="shared" si="174"/>
        <v>#N/A</v>
      </c>
      <c r="BA894" s="91"/>
      <c r="CL894" s="18"/>
      <c r="CM894" s="18"/>
      <c r="CN894" s="18"/>
      <c r="CO894" s="18"/>
      <c r="CP894" s="220"/>
      <c r="CQ894" s="220"/>
    </row>
    <row r="895" spans="46:95" x14ac:dyDescent="0.3">
      <c r="AT895" s="44" t="str">
        <f t="shared" si="173"/>
        <v>6H_14S.LX.V</v>
      </c>
      <c r="AU895" s="18" t="s">
        <v>71</v>
      </c>
      <c r="AV895" s="18" t="s">
        <v>1096</v>
      </c>
      <c r="AW895" s="20" t="s">
        <v>987</v>
      </c>
      <c r="AX895" s="227">
        <v>1220115</v>
      </c>
      <c r="AY895" s="228">
        <v>0</v>
      </c>
      <c r="AZ895" s="225" t="e">
        <f t="shared" si="174"/>
        <v>#N/A</v>
      </c>
      <c r="BA895" s="91"/>
      <c r="CL895" s="18"/>
      <c r="CM895" s="18"/>
      <c r="CN895" s="18"/>
      <c r="CO895" s="18"/>
      <c r="CP895" s="220"/>
      <c r="CQ895" s="220"/>
    </row>
    <row r="896" spans="46:95" x14ac:dyDescent="0.3">
      <c r="AT896" s="44" t="str">
        <f t="shared" si="173"/>
        <v>6H_14x8S.LX.V</v>
      </c>
      <c r="AU896" s="18" t="s">
        <v>71</v>
      </c>
      <c r="AV896" s="18" t="s">
        <v>1134</v>
      </c>
      <c r="AW896" s="20" t="s">
        <v>987</v>
      </c>
      <c r="AX896" s="227">
        <v>1220115</v>
      </c>
      <c r="AY896" s="228">
        <v>0</v>
      </c>
      <c r="AZ896" s="225" t="e">
        <f t="shared" si="174"/>
        <v>#N/A</v>
      </c>
      <c r="BA896" s="91"/>
      <c r="CL896" s="18"/>
      <c r="CM896" s="18"/>
      <c r="CN896" s="18"/>
      <c r="CO896" s="18"/>
      <c r="CP896" s="220"/>
      <c r="CQ896" s="220"/>
    </row>
    <row r="897" spans="46:95" x14ac:dyDescent="0.3">
      <c r="AT897" s="44" t="str">
        <f t="shared" si="173"/>
        <v>7_10T.LX.V</v>
      </c>
      <c r="AU897" s="18" t="s">
        <v>71</v>
      </c>
      <c r="AV897" s="18" t="s">
        <v>795</v>
      </c>
      <c r="AW897" s="20" t="s">
        <v>987</v>
      </c>
      <c r="AX897" s="227">
        <v>1220115</v>
      </c>
      <c r="AY897" s="228">
        <v>0</v>
      </c>
      <c r="AZ897" s="225" t="e">
        <f t="shared" si="174"/>
        <v>#N/A</v>
      </c>
      <c r="BA897" s="91"/>
      <c r="CL897" s="18"/>
      <c r="CM897" s="18"/>
      <c r="CN897" s="18"/>
      <c r="CO897" s="18"/>
      <c r="CP897" s="220"/>
      <c r="CQ897" s="220"/>
    </row>
    <row r="898" spans="46:95" x14ac:dyDescent="0.3">
      <c r="AT898" s="44" t="str">
        <f t="shared" si="173"/>
        <v>7H_10T.LX.V</v>
      </c>
      <c r="AU898" s="18" t="s">
        <v>71</v>
      </c>
      <c r="AV898" s="18" t="s">
        <v>802</v>
      </c>
      <c r="AW898" s="20" t="s">
        <v>987</v>
      </c>
      <c r="AX898" s="227">
        <v>1220115</v>
      </c>
      <c r="AY898" s="228">
        <v>0</v>
      </c>
      <c r="AZ898" s="225" t="e">
        <f t="shared" si="174"/>
        <v>#N/A</v>
      </c>
      <c r="BA898" s="91"/>
      <c r="CL898" s="18"/>
      <c r="CM898" s="18"/>
      <c r="CN898" s="18"/>
      <c r="CO898" s="18"/>
      <c r="CP898" s="220"/>
      <c r="CQ898" s="220"/>
    </row>
    <row r="899" spans="46:95" x14ac:dyDescent="0.3">
      <c r="AT899" s="44" t="str">
        <f t="shared" si="173"/>
        <v>8_10T.LX.V</v>
      </c>
      <c r="AU899" s="18" t="s">
        <v>71</v>
      </c>
      <c r="AV899" s="18" t="s">
        <v>810</v>
      </c>
      <c r="AW899" s="20" t="s">
        <v>987</v>
      </c>
      <c r="AX899" s="227">
        <v>1220115</v>
      </c>
      <c r="AY899" s="228">
        <v>0</v>
      </c>
      <c r="AZ899" s="225" t="e">
        <f t="shared" si="174"/>
        <v>#N/A</v>
      </c>
      <c r="BA899" s="91"/>
      <c r="CL899" s="18"/>
      <c r="CM899" s="18"/>
      <c r="CN899" s="18"/>
      <c r="CO899" s="18"/>
      <c r="CP899" s="220"/>
      <c r="CQ899" s="220"/>
    </row>
    <row r="900" spans="46:95" x14ac:dyDescent="0.3">
      <c r="AT900" s="44" t="str">
        <f t="shared" si="173"/>
        <v>8_12T.LX.V</v>
      </c>
      <c r="AU900" s="18" t="s">
        <v>71</v>
      </c>
      <c r="AV900" s="18" t="s">
        <v>826</v>
      </c>
      <c r="AW900" s="20" t="s">
        <v>987</v>
      </c>
      <c r="AX900" s="227">
        <v>1220115</v>
      </c>
      <c r="AY900" s="228">
        <v>0</v>
      </c>
      <c r="AZ900" s="225" t="e">
        <f t="shared" si="174"/>
        <v>#N/A</v>
      </c>
      <c r="BA900" s="91"/>
      <c r="CL900" s="18"/>
      <c r="CM900" s="18"/>
      <c r="CN900" s="18"/>
      <c r="CO900" s="18"/>
      <c r="CP900" s="220"/>
      <c r="CQ900" s="220"/>
    </row>
    <row r="901" spans="46:95" x14ac:dyDescent="0.3">
      <c r="AT901" s="44" t="str">
        <f t="shared" si="173"/>
        <v>8_14S.LX.V</v>
      </c>
      <c r="AU901" s="18" t="s">
        <v>71</v>
      </c>
      <c r="AV901" s="18" t="s">
        <v>1103</v>
      </c>
      <c r="AW901" s="20" t="s">
        <v>987</v>
      </c>
      <c r="AX901" s="227">
        <v>1220115</v>
      </c>
      <c r="AY901" s="228">
        <v>0</v>
      </c>
      <c r="AZ901" s="225" t="e">
        <f t="shared" si="174"/>
        <v>#N/A</v>
      </c>
      <c r="BA901" s="91"/>
      <c r="CL901" s="18"/>
      <c r="CM901" s="18"/>
      <c r="CN901" s="18"/>
      <c r="CO901" s="18"/>
      <c r="CP901" s="220"/>
      <c r="CQ901" s="220"/>
    </row>
    <row r="902" spans="46:95" x14ac:dyDescent="0.3">
      <c r="AT902" s="44" t="str">
        <f t="shared" si="173"/>
        <v>9_10T.LX.V</v>
      </c>
      <c r="AU902" s="18" t="s">
        <v>71</v>
      </c>
      <c r="AV902" s="18" t="s">
        <v>818</v>
      </c>
      <c r="AW902" s="20" t="s">
        <v>987</v>
      </c>
      <c r="AX902" s="227">
        <v>1220115</v>
      </c>
      <c r="AY902" s="228">
        <v>0</v>
      </c>
      <c r="AZ902" s="225" t="e">
        <f t="shared" si="174"/>
        <v>#N/A</v>
      </c>
      <c r="BA902" s="91"/>
      <c r="CL902" s="18"/>
      <c r="CM902" s="18"/>
      <c r="CN902" s="18"/>
      <c r="CO902" s="18"/>
      <c r="CP902" s="220"/>
      <c r="CQ902" s="220"/>
    </row>
    <row r="903" spans="46:95" x14ac:dyDescent="0.3">
      <c r="AT903" s="44" t="str">
        <f t="shared" si="173"/>
        <v>9_12T.LX.V</v>
      </c>
      <c r="AU903" s="18" t="s">
        <v>71</v>
      </c>
      <c r="AV903" s="18" t="s">
        <v>840</v>
      </c>
      <c r="AW903" s="20" t="s">
        <v>987</v>
      </c>
      <c r="AX903" s="227">
        <v>1220115</v>
      </c>
      <c r="AY903" s="228">
        <v>0</v>
      </c>
      <c r="AZ903" s="225" t="e">
        <f t="shared" si="174"/>
        <v>#N/A</v>
      </c>
      <c r="BA903" s="91"/>
      <c r="CL903" s="18"/>
      <c r="CM903" s="18"/>
      <c r="CN903" s="18"/>
      <c r="CO903" s="18"/>
      <c r="CP903" s="220"/>
      <c r="CQ903" s="220"/>
    </row>
    <row r="904" spans="46:95" x14ac:dyDescent="0.3">
      <c r="AT904" s="44" t="str">
        <f t="shared" si="173"/>
        <v>9_13T.LX.V</v>
      </c>
      <c r="AU904" s="18" t="s">
        <v>71</v>
      </c>
      <c r="AV904" s="18" t="s">
        <v>876</v>
      </c>
      <c r="AW904" s="20" t="s">
        <v>987</v>
      </c>
      <c r="AX904" s="227">
        <v>1220115</v>
      </c>
      <c r="AY904" s="228">
        <v>0</v>
      </c>
      <c r="AZ904" s="225" t="e">
        <f t="shared" si="174"/>
        <v>#N/A</v>
      </c>
      <c r="BA904" s="91"/>
      <c r="CL904" s="18"/>
      <c r="CM904" s="18"/>
      <c r="CN904" s="18"/>
      <c r="CO904" s="18"/>
      <c r="CP904" s="220"/>
      <c r="CQ904" s="220"/>
    </row>
    <row r="905" spans="46:95" x14ac:dyDescent="0.3">
      <c r="AT905" s="44" t="str">
        <f t="shared" si="173"/>
        <v>9_14T.LX.V</v>
      </c>
      <c r="AU905" s="18" t="s">
        <v>71</v>
      </c>
      <c r="AV905" s="18" t="s">
        <v>917</v>
      </c>
      <c r="AW905" s="20" t="s">
        <v>987</v>
      </c>
      <c r="AX905" s="227">
        <v>1220115</v>
      </c>
      <c r="AY905" s="228">
        <v>0</v>
      </c>
      <c r="AZ905" s="225" t="e">
        <f t="shared" si="174"/>
        <v>#N/A</v>
      </c>
      <c r="BA905" s="91"/>
      <c r="CL905" s="18"/>
      <c r="CM905" s="18"/>
      <c r="CN905" s="18"/>
      <c r="CO905" s="18"/>
      <c r="CP905" s="220"/>
      <c r="CQ905" s="220"/>
    </row>
    <row r="906" spans="46:95" x14ac:dyDescent="0.3">
      <c r="AT906" s="44" t="str">
        <f t="shared" si="173"/>
        <v>10_12T.LC.W</v>
      </c>
      <c r="AU906" s="18" t="s">
        <v>79</v>
      </c>
      <c r="AV906" s="18" t="s">
        <v>850</v>
      </c>
      <c r="AW906" s="20" t="s">
        <v>113</v>
      </c>
      <c r="AX906" s="227">
        <v>1220115</v>
      </c>
      <c r="AY906" s="228">
        <v>0</v>
      </c>
      <c r="AZ906" s="225" t="e">
        <f t="shared" si="174"/>
        <v>#N/A</v>
      </c>
      <c r="CL906" s="18"/>
      <c r="CM906" s="18"/>
      <c r="CN906" s="18"/>
      <c r="CO906" s="18"/>
      <c r="CP906" s="220"/>
      <c r="CQ906" s="220"/>
    </row>
    <row r="907" spans="46:95" x14ac:dyDescent="0.3">
      <c r="AT907" s="44" t="str">
        <f t="shared" si="173"/>
        <v>10_13T.LC.W</v>
      </c>
      <c r="AU907" s="18" t="s">
        <v>79</v>
      </c>
      <c r="AV907" s="18" t="s">
        <v>888</v>
      </c>
      <c r="AW907" s="20" t="s">
        <v>113</v>
      </c>
      <c r="AX907" s="227">
        <v>1220115</v>
      </c>
      <c r="AY907" s="228">
        <v>0</v>
      </c>
      <c r="AZ907" s="225" t="e">
        <f t="shared" si="174"/>
        <v>#N/A</v>
      </c>
      <c r="CL907" s="18"/>
      <c r="CM907" s="18"/>
      <c r="CN907" s="18"/>
      <c r="CO907" s="18"/>
      <c r="CP907" s="220"/>
      <c r="CQ907" s="220"/>
    </row>
    <row r="908" spans="46:95" x14ac:dyDescent="0.3">
      <c r="AT908" s="44" t="str">
        <f t="shared" si="173"/>
        <v>10_14S.LC.W</v>
      </c>
      <c r="AU908" s="18" t="s">
        <v>79</v>
      </c>
      <c r="AV908" s="18" t="s">
        <v>1182</v>
      </c>
      <c r="AW908" s="20" t="s">
        <v>113</v>
      </c>
      <c r="AX908" s="227">
        <v>1220115</v>
      </c>
      <c r="AY908" s="228">
        <v>0</v>
      </c>
      <c r="AZ908" s="225" t="e">
        <f t="shared" si="174"/>
        <v>#N/A</v>
      </c>
      <c r="CL908" s="18"/>
      <c r="CM908" s="18"/>
      <c r="CN908" s="18"/>
      <c r="CO908" s="18"/>
      <c r="CP908" s="220"/>
      <c r="CQ908" s="220"/>
    </row>
    <row r="909" spans="46:95" x14ac:dyDescent="0.3">
      <c r="AT909" s="44" t="str">
        <f t="shared" si="173"/>
        <v>10_14T.LC.W</v>
      </c>
      <c r="AU909" s="18" t="s">
        <v>79</v>
      </c>
      <c r="AV909" s="18" t="s">
        <v>930</v>
      </c>
      <c r="AW909" s="20" t="s">
        <v>113</v>
      </c>
      <c r="AX909" s="227">
        <v>1220115</v>
      </c>
      <c r="AY909" s="228">
        <v>0</v>
      </c>
      <c r="AZ909" s="225" t="e">
        <f t="shared" si="174"/>
        <v>#N/A</v>
      </c>
      <c r="CL909" s="18"/>
      <c r="CM909" s="18"/>
      <c r="CN909" s="18"/>
      <c r="CO909" s="18"/>
      <c r="CP909" s="220"/>
      <c r="CQ909" s="220"/>
    </row>
    <row r="910" spans="46:95" x14ac:dyDescent="0.3">
      <c r="AT910" s="44" t="str">
        <f t="shared" si="173"/>
        <v>11_12T.LC.W</v>
      </c>
      <c r="AU910" s="18" t="s">
        <v>79</v>
      </c>
      <c r="AV910" s="18" t="s">
        <v>863</v>
      </c>
      <c r="AW910" s="20" t="s">
        <v>113</v>
      </c>
      <c r="AX910" s="227">
        <v>1220115</v>
      </c>
      <c r="AY910" s="228">
        <v>0</v>
      </c>
      <c r="AZ910" s="225" t="e">
        <f t="shared" si="174"/>
        <v>#N/A</v>
      </c>
      <c r="CL910" s="18"/>
      <c r="CM910" s="18"/>
      <c r="CN910" s="18"/>
      <c r="CO910" s="18"/>
      <c r="CP910" s="220"/>
      <c r="CQ910" s="220"/>
    </row>
    <row r="911" spans="46:95" x14ac:dyDescent="0.3">
      <c r="AT911" s="44" t="str">
        <f t="shared" si="173"/>
        <v>11_13T.LC.W</v>
      </c>
      <c r="AU911" s="18" t="s">
        <v>79</v>
      </c>
      <c r="AV911" s="18" t="s">
        <v>898</v>
      </c>
      <c r="AW911" s="20" t="s">
        <v>113</v>
      </c>
      <c r="AX911" s="227">
        <v>1220115</v>
      </c>
      <c r="AY911" s="228">
        <v>0</v>
      </c>
      <c r="AZ911" s="225" t="e">
        <f t="shared" si="174"/>
        <v>#N/A</v>
      </c>
      <c r="CL911" s="18"/>
      <c r="CM911" s="18"/>
      <c r="CN911" s="18"/>
      <c r="CO911" s="18"/>
      <c r="CP911" s="220"/>
      <c r="CQ911" s="220"/>
    </row>
    <row r="912" spans="46:95" x14ac:dyDescent="0.3">
      <c r="AT912" s="44" t="str">
        <f t="shared" si="173"/>
        <v>11_14T.LC.W</v>
      </c>
      <c r="AU912" s="18" t="s">
        <v>79</v>
      </c>
      <c r="AV912" s="18" t="s">
        <v>943</v>
      </c>
      <c r="AW912" s="20" t="s">
        <v>113</v>
      </c>
      <c r="AX912" s="227">
        <v>1220115</v>
      </c>
      <c r="AY912" s="228">
        <v>0</v>
      </c>
      <c r="AZ912" s="225" t="e">
        <f t="shared" si="174"/>
        <v>#N/A</v>
      </c>
      <c r="CL912" s="18"/>
      <c r="CM912" s="18"/>
      <c r="CN912" s="18"/>
      <c r="CO912" s="18"/>
      <c r="CP912" s="220"/>
      <c r="CQ912" s="220"/>
    </row>
    <row r="913" spans="46:95" x14ac:dyDescent="0.3">
      <c r="AT913" s="44" t="str">
        <f t="shared" si="173"/>
        <v>12_13T.LC.W</v>
      </c>
      <c r="AU913" s="18" t="s">
        <v>79</v>
      </c>
      <c r="AV913" s="18" t="s">
        <v>907</v>
      </c>
      <c r="AW913" s="20" t="s">
        <v>113</v>
      </c>
      <c r="AX913" s="227">
        <v>1220115</v>
      </c>
      <c r="AY913" s="228">
        <v>0</v>
      </c>
      <c r="AZ913" s="225" t="e">
        <f t="shared" si="174"/>
        <v>#N/A</v>
      </c>
      <c r="CL913" s="18"/>
      <c r="CM913" s="18"/>
      <c r="CN913" s="18"/>
      <c r="CO913" s="18"/>
      <c r="CP913" s="220"/>
      <c r="CQ913" s="220"/>
    </row>
    <row r="914" spans="46:95" x14ac:dyDescent="0.3">
      <c r="AT914" s="44" t="str">
        <f t="shared" si="173"/>
        <v>12_14F.LC.W</v>
      </c>
      <c r="AU914" s="18" t="s">
        <v>79</v>
      </c>
      <c r="AV914" s="18" t="s">
        <v>603</v>
      </c>
      <c r="AW914" s="20" t="s">
        <v>113</v>
      </c>
      <c r="AX914" s="227">
        <v>1220115</v>
      </c>
      <c r="AY914" s="228">
        <v>0</v>
      </c>
      <c r="AZ914" s="225" t="e">
        <f t="shared" si="174"/>
        <v>#N/A</v>
      </c>
      <c r="CL914" s="18"/>
      <c r="CM914" s="18"/>
      <c r="CN914" s="18"/>
      <c r="CO914" s="18"/>
      <c r="CP914" s="220"/>
      <c r="CQ914" s="220"/>
    </row>
    <row r="915" spans="46:95" x14ac:dyDescent="0.3">
      <c r="AT915" s="44" t="str">
        <f t="shared" ref="AT915:AT978" si="175">CONCATENATE(AV915,".",AU915,".",AW915)</f>
        <v>12_14T.LC.W</v>
      </c>
      <c r="AU915" s="18" t="s">
        <v>79</v>
      </c>
      <c r="AV915" s="18" t="s">
        <v>957</v>
      </c>
      <c r="AW915" s="20" t="s">
        <v>113</v>
      </c>
      <c r="AX915" s="227">
        <v>1220115</v>
      </c>
      <c r="AY915" s="228">
        <v>0</v>
      </c>
      <c r="AZ915" s="225" t="e">
        <f t="shared" si="174"/>
        <v>#N/A</v>
      </c>
      <c r="CL915" s="18"/>
      <c r="CM915" s="18"/>
      <c r="CN915" s="18"/>
      <c r="CO915" s="18"/>
      <c r="CP915" s="220"/>
      <c r="CQ915" s="220"/>
    </row>
    <row r="916" spans="46:95" x14ac:dyDescent="0.3">
      <c r="AT916" s="44" t="str">
        <f t="shared" si="175"/>
        <v>12_15T.LC.W</v>
      </c>
      <c r="AU916" s="18" t="s">
        <v>79</v>
      </c>
      <c r="AV916" s="18" t="s">
        <v>988</v>
      </c>
      <c r="AW916" s="20" t="s">
        <v>113</v>
      </c>
      <c r="AX916" s="227">
        <v>1220115</v>
      </c>
      <c r="AY916" s="228">
        <v>0</v>
      </c>
      <c r="AZ916" s="225" t="e">
        <f t="shared" si="174"/>
        <v>#N/A</v>
      </c>
      <c r="CL916" s="18"/>
      <c r="CM916" s="18"/>
      <c r="CN916" s="18"/>
      <c r="CO916" s="18"/>
      <c r="CP916" s="220"/>
      <c r="CQ916" s="220"/>
    </row>
    <row r="917" spans="46:95" x14ac:dyDescent="0.3">
      <c r="AT917" s="44" t="str">
        <f t="shared" si="175"/>
        <v>12_18B.LC.W</v>
      </c>
      <c r="AU917" s="18" t="s">
        <v>79</v>
      </c>
      <c r="AV917" s="18" t="s">
        <v>133</v>
      </c>
      <c r="AW917" s="20" t="s">
        <v>113</v>
      </c>
      <c r="AX917" s="227">
        <v>1220115</v>
      </c>
      <c r="AY917" s="228">
        <v>0</v>
      </c>
      <c r="AZ917" s="225" t="e">
        <f t="shared" si="174"/>
        <v>#N/A</v>
      </c>
      <c r="CL917" s="18"/>
      <c r="CM917" s="18"/>
      <c r="CN917" s="18"/>
      <c r="CO917" s="18"/>
      <c r="CP917" s="220"/>
      <c r="CQ917" s="220"/>
    </row>
    <row r="918" spans="46:95" x14ac:dyDescent="0.3">
      <c r="AT918" s="44" t="str">
        <f t="shared" si="175"/>
        <v>12_20B.LC.W</v>
      </c>
      <c r="AU918" s="18" t="s">
        <v>79</v>
      </c>
      <c r="AV918" s="18" t="s">
        <v>219</v>
      </c>
      <c r="AW918" s="20" t="s">
        <v>113</v>
      </c>
      <c r="AX918" s="227">
        <v>1220115</v>
      </c>
      <c r="AY918" s="228">
        <v>0</v>
      </c>
      <c r="AZ918" s="225" t="e">
        <f t="shared" si="174"/>
        <v>#N/A</v>
      </c>
      <c r="CL918" s="18"/>
      <c r="CM918" s="18"/>
      <c r="CN918" s="18"/>
      <c r="CO918" s="18"/>
      <c r="CP918" s="220"/>
      <c r="CQ918" s="220"/>
    </row>
    <row r="919" spans="46:95" x14ac:dyDescent="0.3">
      <c r="AT919" s="44" t="str">
        <f t="shared" si="175"/>
        <v>12_22B.LC.W</v>
      </c>
      <c r="AU919" s="18" t="s">
        <v>79</v>
      </c>
      <c r="AV919" s="18" t="s">
        <v>336</v>
      </c>
      <c r="AW919" s="20" t="s">
        <v>113</v>
      </c>
      <c r="AX919" s="227">
        <v>1220115</v>
      </c>
      <c r="AY919" s="228">
        <v>0</v>
      </c>
      <c r="AZ919" s="225" t="e">
        <f t="shared" si="174"/>
        <v>#N/A</v>
      </c>
      <c r="CL919" s="18"/>
      <c r="CM919" s="18"/>
      <c r="CN919" s="18"/>
      <c r="CO919" s="18"/>
      <c r="CP919" s="220"/>
      <c r="CQ919" s="220"/>
    </row>
    <row r="920" spans="46:95" x14ac:dyDescent="0.3">
      <c r="AT920" s="44" t="str">
        <f t="shared" si="175"/>
        <v>12_24B.LC.W</v>
      </c>
      <c r="AU920" s="18" t="s">
        <v>79</v>
      </c>
      <c r="AV920" s="18" t="s">
        <v>424</v>
      </c>
      <c r="AW920" s="20" t="s">
        <v>113</v>
      </c>
      <c r="AX920" s="227">
        <v>1220115</v>
      </c>
      <c r="AY920" s="228">
        <v>0</v>
      </c>
      <c r="AZ920" s="225" t="e">
        <f t="shared" si="174"/>
        <v>#N/A</v>
      </c>
      <c r="CL920" s="18"/>
      <c r="CM920" s="18"/>
      <c r="CN920" s="18"/>
      <c r="CO920" s="18"/>
      <c r="CP920" s="220"/>
      <c r="CQ920" s="220"/>
    </row>
    <row r="921" spans="46:95" x14ac:dyDescent="0.3">
      <c r="AT921" s="44" t="str">
        <f t="shared" si="175"/>
        <v>12_26B.LC.W</v>
      </c>
      <c r="AU921" s="18" t="s">
        <v>79</v>
      </c>
      <c r="AV921" s="18" t="s">
        <v>510</v>
      </c>
      <c r="AW921" s="20" t="s">
        <v>113</v>
      </c>
      <c r="AX921" s="227">
        <v>1220115</v>
      </c>
      <c r="AY921" s="228">
        <v>0</v>
      </c>
      <c r="AZ921" s="225" t="e">
        <f t="shared" si="174"/>
        <v>#N/A</v>
      </c>
      <c r="CL921" s="18"/>
      <c r="CM921" s="18"/>
      <c r="CN921" s="18"/>
      <c r="CO921" s="18"/>
      <c r="CP921" s="220"/>
      <c r="CQ921" s="220"/>
    </row>
    <row r="922" spans="46:95" x14ac:dyDescent="0.3">
      <c r="AT922" s="44" t="str">
        <f t="shared" si="175"/>
        <v>13_14F.LC.W</v>
      </c>
      <c r="AU922" s="18" t="s">
        <v>79</v>
      </c>
      <c r="AV922" s="18" t="s">
        <v>623</v>
      </c>
      <c r="AW922" s="20" t="s">
        <v>113</v>
      </c>
      <c r="AX922" s="227">
        <v>1220115</v>
      </c>
      <c r="AY922" s="228">
        <v>0</v>
      </c>
      <c r="AZ922" s="225" t="e">
        <f t="shared" si="174"/>
        <v>#N/A</v>
      </c>
      <c r="CL922" s="18"/>
      <c r="CM922" s="18"/>
      <c r="CN922" s="18"/>
      <c r="CO922" s="18"/>
      <c r="CP922" s="220"/>
      <c r="CQ922" s="220"/>
    </row>
    <row r="923" spans="46:95" x14ac:dyDescent="0.3">
      <c r="AT923" s="44" t="str">
        <f t="shared" si="175"/>
        <v>13_14T.LC.W</v>
      </c>
      <c r="AU923" s="18" t="s">
        <v>79</v>
      </c>
      <c r="AV923" s="18" t="s">
        <v>971</v>
      </c>
      <c r="AW923" s="20" t="s">
        <v>113</v>
      </c>
      <c r="AX923" s="227">
        <v>1220115</v>
      </c>
      <c r="AY923" s="228">
        <v>0</v>
      </c>
      <c r="AZ923" s="225" t="e">
        <f t="shared" si="174"/>
        <v>#N/A</v>
      </c>
      <c r="CL923" s="18"/>
      <c r="CM923" s="18"/>
      <c r="CN923" s="18"/>
      <c r="CO923" s="18"/>
      <c r="CP923" s="220"/>
      <c r="CQ923" s="220"/>
    </row>
    <row r="924" spans="46:95" x14ac:dyDescent="0.3">
      <c r="AT924" s="44" t="str">
        <f t="shared" si="175"/>
        <v>13_15F.LC.W</v>
      </c>
      <c r="AU924" s="18" t="s">
        <v>79</v>
      </c>
      <c r="AV924" s="18" t="s">
        <v>653</v>
      </c>
      <c r="AW924" s="20" t="s">
        <v>113</v>
      </c>
      <c r="AX924" s="227">
        <v>1220115</v>
      </c>
      <c r="AY924" s="228">
        <v>0</v>
      </c>
      <c r="AZ924" s="225" t="e">
        <f t="shared" si="174"/>
        <v>#N/A</v>
      </c>
      <c r="CL924" s="18"/>
      <c r="CM924" s="18"/>
      <c r="CN924" s="18"/>
      <c r="CO924" s="18"/>
      <c r="CP924" s="220"/>
      <c r="CQ924" s="220"/>
    </row>
    <row r="925" spans="46:95" x14ac:dyDescent="0.3">
      <c r="AT925" s="44" t="str">
        <f t="shared" si="175"/>
        <v>13_15T.LC.W</v>
      </c>
      <c r="AU925" s="18" t="s">
        <v>79</v>
      </c>
      <c r="AV925" s="18" t="s">
        <v>997</v>
      </c>
      <c r="AW925" s="20" t="s">
        <v>113</v>
      </c>
      <c r="AX925" s="227">
        <v>1220115</v>
      </c>
      <c r="AY925" s="228">
        <v>0</v>
      </c>
      <c r="AZ925" s="225" t="e">
        <f t="shared" si="174"/>
        <v>#N/A</v>
      </c>
      <c r="CL925" s="18"/>
      <c r="CM925" s="18"/>
      <c r="CN925" s="18"/>
      <c r="CO925" s="18"/>
      <c r="CP925" s="220"/>
      <c r="CQ925" s="220"/>
    </row>
    <row r="926" spans="46:95" x14ac:dyDescent="0.3">
      <c r="AT926" s="44" t="str">
        <f t="shared" si="175"/>
        <v>13_16F.LC.W</v>
      </c>
      <c r="AU926" s="18" t="s">
        <v>79</v>
      </c>
      <c r="AV926" s="18" t="s">
        <v>690</v>
      </c>
      <c r="AW926" s="20" t="s">
        <v>113</v>
      </c>
      <c r="AX926" s="227">
        <v>1220115</v>
      </c>
      <c r="AY926" s="228">
        <v>0</v>
      </c>
      <c r="AZ926" s="225" t="e">
        <f t="shared" si="174"/>
        <v>#N/A</v>
      </c>
      <c r="CL926" s="18"/>
      <c r="CM926" s="18"/>
      <c r="CN926" s="18"/>
      <c r="CO926" s="18"/>
      <c r="CP926" s="220"/>
      <c r="CQ926" s="220"/>
    </row>
    <row r="927" spans="46:95" x14ac:dyDescent="0.3">
      <c r="AT927" s="44" t="str">
        <f t="shared" si="175"/>
        <v>13_16T.LC.W</v>
      </c>
      <c r="AU927" s="18" t="s">
        <v>79</v>
      </c>
      <c r="AV927" s="18" t="s">
        <v>1012</v>
      </c>
      <c r="AW927" s="20" t="s">
        <v>113</v>
      </c>
      <c r="AX927" s="227">
        <v>1220115</v>
      </c>
      <c r="AY927" s="228">
        <v>0</v>
      </c>
      <c r="AZ927" s="225" t="e">
        <f t="shared" si="174"/>
        <v>#N/A</v>
      </c>
      <c r="CL927" s="18"/>
      <c r="CM927" s="18"/>
      <c r="CN927" s="18"/>
      <c r="CO927" s="18"/>
      <c r="CP927" s="220"/>
      <c r="CQ927" s="220"/>
    </row>
    <row r="928" spans="46:95" x14ac:dyDescent="0.3">
      <c r="AT928" s="44" t="str">
        <f t="shared" si="175"/>
        <v>14_14F.LC.W</v>
      </c>
      <c r="AU928" s="18" t="s">
        <v>79</v>
      </c>
      <c r="AV928" s="18" t="s">
        <v>638</v>
      </c>
      <c r="AW928" s="20" t="s">
        <v>113</v>
      </c>
      <c r="AX928" s="227">
        <v>1220115</v>
      </c>
      <c r="AY928" s="228">
        <v>0</v>
      </c>
      <c r="AZ928" s="225" t="e">
        <f t="shared" ref="AZ928:AZ991" si="176">AY928*INDEX($DB$90:$DB$92,MATCH($CQ$85,Currency,0))/$DB$90</f>
        <v>#N/A</v>
      </c>
      <c r="CL928" s="18"/>
      <c r="CM928" s="18"/>
      <c r="CN928" s="18"/>
      <c r="CO928" s="18"/>
      <c r="CP928" s="220"/>
      <c r="CQ928" s="220"/>
    </row>
    <row r="929" spans="46:95" x14ac:dyDescent="0.3">
      <c r="AT929" s="44" t="str">
        <f t="shared" si="175"/>
        <v>14_14T.LC.W</v>
      </c>
      <c r="AU929" s="18" t="s">
        <v>79</v>
      </c>
      <c r="AV929" s="18" t="s">
        <v>979</v>
      </c>
      <c r="AW929" s="20" t="s">
        <v>113</v>
      </c>
      <c r="AX929" s="227">
        <v>1220115</v>
      </c>
      <c r="AY929" s="228">
        <v>0</v>
      </c>
      <c r="AZ929" s="225" t="e">
        <f t="shared" si="176"/>
        <v>#N/A</v>
      </c>
      <c r="CL929" s="18"/>
      <c r="CM929" s="18"/>
      <c r="CN929" s="18"/>
      <c r="CO929" s="18"/>
      <c r="CP929" s="220"/>
      <c r="CQ929" s="220"/>
    </row>
    <row r="930" spans="46:95" x14ac:dyDescent="0.3">
      <c r="AT930" s="44" t="str">
        <f t="shared" si="175"/>
        <v>14_15F.LC.W</v>
      </c>
      <c r="AU930" s="18" t="s">
        <v>79</v>
      </c>
      <c r="AV930" s="18" t="s">
        <v>671</v>
      </c>
      <c r="AW930" s="20" t="s">
        <v>113</v>
      </c>
      <c r="AX930" s="227">
        <v>1220115</v>
      </c>
      <c r="AY930" s="228">
        <v>0</v>
      </c>
      <c r="AZ930" s="225" t="e">
        <f t="shared" si="176"/>
        <v>#N/A</v>
      </c>
      <c r="CL930" s="18"/>
      <c r="CM930" s="18"/>
      <c r="CN930" s="18"/>
      <c r="CO930" s="18"/>
      <c r="CP930" s="220"/>
      <c r="CQ930" s="220"/>
    </row>
    <row r="931" spans="46:95" x14ac:dyDescent="0.3">
      <c r="AT931" s="44" t="str">
        <f t="shared" si="175"/>
        <v>14_15T.LC.W</v>
      </c>
      <c r="AU931" s="18" t="s">
        <v>79</v>
      </c>
      <c r="AV931" s="18" t="s">
        <v>1004</v>
      </c>
      <c r="AW931" s="20" t="s">
        <v>113</v>
      </c>
      <c r="AX931" s="227">
        <v>1220115</v>
      </c>
      <c r="AY931" s="228">
        <v>0</v>
      </c>
      <c r="AZ931" s="225" t="e">
        <f t="shared" si="176"/>
        <v>#N/A</v>
      </c>
      <c r="CL931" s="18"/>
      <c r="CM931" s="18"/>
      <c r="CN931" s="18"/>
      <c r="CO931" s="18"/>
      <c r="CP931" s="220"/>
      <c r="CQ931" s="220"/>
    </row>
    <row r="932" spans="46:95" x14ac:dyDescent="0.3">
      <c r="AT932" s="44" t="str">
        <f t="shared" si="175"/>
        <v>14_16F.LC.W</v>
      </c>
      <c r="AU932" s="18" t="s">
        <v>79</v>
      </c>
      <c r="AV932" s="18" t="s">
        <v>707</v>
      </c>
      <c r="AW932" s="20" t="s">
        <v>113</v>
      </c>
      <c r="AX932" s="227">
        <v>1220115</v>
      </c>
      <c r="AY932" s="228">
        <v>0</v>
      </c>
      <c r="AZ932" s="225" t="e">
        <f t="shared" si="176"/>
        <v>#N/A</v>
      </c>
      <c r="CL932" s="18"/>
      <c r="CM932" s="18"/>
      <c r="CN932" s="18"/>
      <c r="CO932" s="18"/>
      <c r="CP932" s="220"/>
      <c r="CQ932" s="220"/>
    </row>
    <row r="933" spans="46:95" x14ac:dyDescent="0.3">
      <c r="AT933" s="44" t="str">
        <f t="shared" si="175"/>
        <v>14_16T.LC.W</v>
      </c>
      <c r="AU933" s="18" t="s">
        <v>79</v>
      </c>
      <c r="AV933" s="18" t="s">
        <v>1020</v>
      </c>
      <c r="AW933" s="20" t="s">
        <v>113</v>
      </c>
      <c r="AX933" s="227">
        <v>1220115</v>
      </c>
      <c r="AY933" s="228">
        <v>0</v>
      </c>
      <c r="AZ933" s="225" t="e">
        <f t="shared" si="176"/>
        <v>#N/A</v>
      </c>
      <c r="CL933" s="18"/>
      <c r="CM933" s="18"/>
      <c r="CN933" s="18"/>
      <c r="CO933" s="18"/>
      <c r="CP933" s="220"/>
      <c r="CQ933" s="220"/>
    </row>
    <row r="934" spans="46:95" x14ac:dyDescent="0.3">
      <c r="AT934" s="44" t="str">
        <f t="shared" si="175"/>
        <v>14_18B.LC.W</v>
      </c>
      <c r="AU934" s="18" t="s">
        <v>79</v>
      </c>
      <c r="AV934" s="18" t="s">
        <v>160</v>
      </c>
      <c r="AW934" s="20" t="s">
        <v>113</v>
      </c>
      <c r="AX934" s="227">
        <v>1220115</v>
      </c>
      <c r="AY934" s="228">
        <v>0</v>
      </c>
      <c r="AZ934" s="225" t="e">
        <f t="shared" si="176"/>
        <v>#N/A</v>
      </c>
      <c r="CL934" s="18"/>
      <c r="CM934" s="18"/>
      <c r="CN934" s="18"/>
      <c r="CO934" s="18"/>
      <c r="CP934" s="220"/>
      <c r="CQ934" s="220"/>
    </row>
    <row r="935" spans="46:95" x14ac:dyDescent="0.3">
      <c r="AT935" s="44" t="str">
        <f t="shared" si="175"/>
        <v>14_20B.LC.W</v>
      </c>
      <c r="AU935" s="18" t="s">
        <v>79</v>
      </c>
      <c r="AV935" s="18" t="s">
        <v>256</v>
      </c>
      <c r="AW935" s="20" t="s">
        <v>113</v>
      </c>
      <c r="AX935" s="227">
        <v>1220115</v>
      </c>
      <c r="AY935" s="228">
        <v>0</v>
      </c>
      <c r="AZ935" s="225" t="e">
        <f t="shared" si="176"/>
        <v>#N/A</v>
      </c>
      <c r="CL935" s="18"/>
      <c r="CM935" s="18"/>
      <c r="CN935" s="18"/>
      <c r="CO935" s="18"/>
      <c r="CP935" s="220"/>
      <c r="CQ935" s="220"/>
    </row>
    <row r="936" spans="46:95" x14ac:dyDescent="0.3">
      <c r="AT936" s="44" t="str">
        <f t="shared" si="175"/>
        <v>14_22B.LC.W</v>
      </c>
      <c r="AU936" s="18" t="s">
        <v>79</v>
      </c>
      <c r="AV936" s="18" t="s">
        <v>353</v>
      </c>
      <c r="AW936" s="20" t="s">
        <v>113</v>
      </c>
      <c r="AX936" s="227">
        <v>1220115</v>
      </c>
      <c r="AY936" s="228">
        <v>0</v>
      </c>
      <c r="AZ936" s="225" t="e">
        <f t="shared" si="176"/>
        <v>#N/A</v>
      </c>
      <c r="CL936" s="18"/>
      <c r="CM936" s="18"/>
      <c r="CN936" s="18"/>
      <c r="CO936" s="18"/>
      <c r="CP936" s="220"/>
      <c r="CQ936" s="220"/>
    </row>
    <row r="937" spans="46:95" x14ac:dyDescent="0.3">
      <c r="AT937" s="44" t="str">
        <f t="shared" si="175"/>
        <v>14_24B.LC.W</v>
      </c>
      <c r="AU937" s="18" t="s">
        <v>79</v>
      </c>
      <c r="AV937" s="18" t="s">
        <v>440</v>
      </c>
      <c r="AW937" s="20" t="s">
        <v>113</v>
      </c>
      <c r="AX937" s="227">
        <v>1220115</v>
      </c>
      <c r="AY937" s="228">
        <v>0</v>
      </c>
      <c r="AZ937" s="225" t="e">
        <f t="shared" si="176"/>
        <v>#N/A</v>
      </c>
      <c r="CL937" s="18"/>
      <c r="CM937" s="18"/>
      <c r="CN937" s="18"/>
      <c r="CO937" s="18"/>
      <c r="CP937" s="220"/>
      <c r="CQ937" s="220"/>
    </row>
    <row r="938" spans="46:95" x14ac:dyDescent="0.3">
      <c r="AT938" s="44" t="str">
        <f t="shared" si="175"/>
        <v>14_26B.LC.W</v>
      </c>
      <c r="AU938" s="18" t="s">
        <v>79</v>
      </c>
      <c r="AV938" s="18" t="s">
        <v>529</v>
      </c>
      <c r="AW938" s="20" t="s">
        <v>113</v>
      </c>
      <c r="AX938" s="227">
        <v>1220115</v>
      </c>
      <c r="AY938" s="228">
        <v>0</v>
      </c>
      <c r="AZ938" s="225" t="e">
        <f t="shared" si="176"/>
        <v>#N/A</v>
      </c>
      <c r="CL938" s="18"/>
      <c r="CM938" s="18"/>
      <c r="CN938" s="18"/>
      <c r="CO938" s="18"/>
      <c r="CP938" s="220"/>
      <c r="CQ938" s="220"/>
    </row>
    <row r="939" spans="46:95" x14ac:dyDescent="0.3">
      <c r="AT939" s="44" t="str">
        <f t="shared" si="175"/>
        <v>15_16F.LC.W</v>
      </c>
      <c r="AU939" s="18" t="s">
        <v>79</v>
      </c>
      <c r="AV939" s="18" t="s">
        <v>725</v>
      </c>
      <c r="AW939" s="20" t="s">
        <v>113</v>
      </c>
      <c r="AX939" s="227">
        <v>1220115</v>
      </c>
      <c r="AY939" s="228">
        <v>0</v>
      </c>
      <c r="AZ939" s="225" t="e">
        <f t="shared" si="176"/>
        <v>#N/A</v>
      </c>
      <c r="CL939" s="18"/>
      <c r="CM939" s="18"/>
      <c r="CN939" s="18"/>
      <c r="CO939" s="18"/>
      <c r="CP939" s="220"/>
      <c r="CQ939" s="220"/>
    </row>
    <row r="940" spans="46:95" x14ac:dyDescent="0.3">
      <c r="AT940" s="44" t="str">
        <f t="shared" si="175"/>
        <v>15_16T.LC.W</v>
      </c>
      <c r="AU940" s="18" t="s">
        <v>79</v>
      </c>
      <c r="AV940" s="18" t="s">
        <v>1028</v>
      </c>
      <c r="AW940" s="20" t="s">
        <v>113</v>
      </c>
      <c r="AX940" s="227">
        <v>1220115</v>
      </c>
      <c r="AY940" s="228">
        <v>0</v>
      </c>
      <c r="AZ940" s="225" t="e">
        <f t="shared" si="176"/>
        <v>#N/A</v>
      </c>
      <c r="CL940" s="18"/>
      <c r="CM940" s="18"/>
      <c r="CN940" s="18"/>
      <c r="CO940" s="18"/>
      <c r="CP940" s="220"/>
      <c r="CQ940" s="220"/>
    </row>
    <row r="941" spans="46:95" x14ac:dyDescent="0.3">
      <c r="AT941" s="44" t="str">
        <f t="shared" si="175"/>
        <v>16_16F.LC.W</v>
      </c>
      <c r="AU941" s="18" t="s">
        <v>79</v>
      </c>
      <c r="AV941" s="18" t="s">
        <v>741</v>
      </c>
      <c r="AW941" s="20" t="s">
        <v>113</v>
      </c>
      <c r="AX941" s="227">
        <v>1220115</v>
      </c>
      <c r="AY941" s="228">
        <v>0</v>
      </c>
      <c r="AZ941" s="225" t="e">
        <f t="shared" si="176"/>
        <v>#N/A</v>
      </c>
      <c r="CL941" s="18"/>
      <c r="CM941" s="18"/>
      <c r="CN941" s="18"/>
      <c r="CO941" s="18"/>
      <c r="CP941" s="220"/>
      <c r="CQ941" s="220"/>
    </row>
    <row r="942" spans="46:95" x14ac:dyDescent="0.3">
      <c r="AT942" s="44" t="str">
        <f t="shared" si="175"/>
        <v>16_16T.LC.W</v>
      </c>
      <c r="AU942" s="18" t="s">
        <v>79</v>
      </c>
      <c r="AV942" s="18" t="s">
        <v>1036</v>
      </c>
      <c r="AW942" s="20" t="s">
        <v>113</v>
      </c>
      <c r="AX942" s="227">
        <v>1220115</v>
      </c>
      <c r="AY942" s="228">
        <v>0</v>
      </c>
      <c r="AZ942" s="225" t="e">
        <f t="shared" si="176"/>
        <v>#N/A</v>
      </c>
      <c r="CL942" s="18"/>
      <c r="CM942" s="18"/>
      <c r="CN942" s="18"/>
      <c r="CO942" s="18"/>
      <c r="CP942" s="220"/>
      <c r="CQ942" s="220"/>
    </row>
    <row r="943" spans="46:95" x14ac:dyDescent="0.3">
      <c r="AT943" s="44" t="str">
        <f t="shared" si="175"/>
        <v>16_18B.LC.W</v>
      </c>
      <c r="AU943" s="18" t="s">
        <v>79</v>
      </c>
      <c r="AV943" s="18" t="s">
        <v>187</v>
      </c>
      <c r="AW943" s="20" t="s">
        <v>113</v>
      </c>
      <c r="AX943" s="227">
        <v>1220115</v>
      </c>
      <c r="AY943" s="228">
        <v>0</v>
      </c>
      <c r="AZ943" s="225" t="e">
        <f t="shared" si="176"/>
        <v>#N/A</v>
      </c>
      <c r="CL943" s="18"/>
      <c r="CM943" s="18"/>
      <c r="CN943" s="18"/>
      <c r="CO943" s="18"/>
      <c r="CP943" s="220"/>
      <c r="CQ943" s="220"/>
    </row>
    <row r="944" spans="46:95" x14ac:dyDescent="0.3">
      <c r="AT944" s="44" t="str">
        <f t="shared" si="175"/>
        <v>16_18F.LC.W</v>
      </c>
      <c r="AU944" s="18" t="s">
        <v>79</v>
      </c>
      <c r="AV944" s="18" t="s">
        <v>753</v>
      </c>
      <c r="AW944" s="20" t="s">
        <v>113</v>
      </c>
      <c r="AX944" s="227">
        <v>1220115</v>
      </c>
      <c r="AY944" s="228">
        <v>0</v>
      </c>
      <c r="AZ944" s="225" t="e">
        <f t="shared" si="176"/>
        <v>#N/A</v>
      </c>
      <c r="CL944" s="18"/>
      <c r="CM944" s="18"/>
      <c r="CN944" s="18"/>
      <c r="CO944" s="18"/>
      <c r="CP944" s="220"/>
      <c r="CQ944" s="220"/>
    </row>
    <row r="945" spans="46:95" x14ac:dyDescent="0.3">
      <c r="AT945" s="44" t="str">
        <f t="shared" si="175"/>
        <v>16_20B.LC.W</v>
      </c>
      <c r="AU945" s="18" t="s">
        <v>79</v>
      </c>
      <c r="AV945" s="18" t="s">
        <v>297</v>
      </c>
      <c r="AW945" s="20" t="s">
        <v>113</v>
      </c>
      <c r="AX945" s="227">
        <v>1220115</v>
      </c>
      <c r="AY945" s="228">
        <v>0</v>
      </c>
      <c r="AZ945" s="225" t="e">
        <f t="shared" si="176"/>
        <v>#N/A</v>
      </c>
      <c r="CL945" s="18"/>
      <c r="CM945" s="18"/>
      <c r="CN945" s="18"/>
      <c r="CO945" s="18"/>
      <c r="CP945" s="220"/>
      <c r="CQ945" s="220"/>
    </row>
    <row r="946" spans="46:95" x14ac:dyDescent="0.3">
      <c r="AT946" s="44" t="str">
        <f t="shared" si="175"/>
        <v>16_22B.LC.W</v>
      </c>
      <c r="AU946" s="18" t="s">
        <v>79</v>
      </c>
      <c r="AV946" s="18" t="s">
        <v>373</v>
      </c>
      <c r="AW946" s="20" t="s">
        <v>113</v>
      </c>
      <c r="AX946" s="227">
        <v>1220115</v>
      </c>
      <c r="AY946" s="228">
        <v>0</v>
      </c>
      <c r="AZ946" s="225" t="e">
        <f t="shared" si="176"/>
        <v>#N/A</v>
      </c>
      <c r="CL946" s="18"/>
      <c r="CM946" s="18"/>
      <c r="CN946" s="18"/>
      <c r="CO946" s="18"/>
      <c r="CP946" s="220"/>
      <c r="CQ946" s="220"/>
    </row>
    <row r="947" spans="46:95" x14ac:dyDescent="0.3">
      <c r="AT947" s="44" t="str">
        <f t="shared" si="175"/>
        <v>16_24B.LC.W</v>
      </c>
      <c r="AU947" s="18" t="s">
        <v>79</v>
      </c>
      <c r="AV947" s="18" t="s">
        <v>457</v>
      </c>
      <c r="AW947" s="20" t="s">
        <v>113</v>
      </c>
      <c r="AX947" s="227">
        <v>1220115</v>
      </c>
      <c r="AY947" s="228">
        <v>0</v>
      </c>
      <c r="AZ947" s="225" t="e">
        <f t="shared" si="176"/>
        <v>#N/A</v>
      </c>
      <c r="CL947" s="18"/>
      <c r="CM947" s="18"/>
      <c r="CN947" s="18"/>
      <c r="CO947" s="18"/>
      <c r="CP947" s="220"/>
      <c r="CQ947" s="220"/>
    </row>
    <row r="948" spans="46:95" x14ac:dyDescent="0.3">
      <c r="AT948" s="44" t="str">
        <f t="shared" si="175"/>
        <v>16_26B.LC.W</v>
      </c>
      <c r="AU948" s="18" t="s">
        <v>79</v>
      </c>
      <c r="AV948" s="18" t="s">
        <v>550</v>
      </c>
      <c r="AW948" s="20" t="s">
        <v>113</v>
      </c>
      <c r="AX948" s="227">
        <v>1220115</v>
      </c>
      <c r="AY948" s="228">
        <v>0</v>
      </c>
      <c r="AZ948" s="225" t="e">
        <f t="shared" si="176"/>
        <v>#N/A</v>
      </c>
      <c r="CL948" s="18"/>
      <c r="CM948" s="18"/>
      <c r="CN948" s="18"/>
      <c r="CO948" s="18"/>
      <c r="CP948" s="220"/>
      <c r="CQ948" s="220"/>
    </row>
    <row r="949" spans="46:95" x14ac:dyDescent="0.3">
      <c r="AT949" s="44" t="str">
        <f t="shared" si="175"/>
        <v>18_20B.LC.W</v>
      </c>
      <c r="AU949" s="18" t="s">
        <v>79</v>
      </c>
      <c r="AV949" s="18" t="s">
        <v>317</v>
      </c>
      <c r="AW949" s="20" t="s">
        <v>113</v>
      </c>
      <c r="AX949" s="227">
        <v>1220115</v>
      </c>
      <c r="AY949" s="228">
        <v>0</v>
      </c>
      <c r="AZ949" s="225" t="e">
        <f t="shared" si="176"/>
        <v>#N/A</v>
      </c>
      <c r="CL949" s="18"/>
      <c r="CM949" s="18"/>
      <c r="CN949" s="18"/>
      <c r="CO949" s="18"/>
      <c r="CP949" s="220"/>
      <c r="CQ949" s="220"/>
    </row>
    <row r="950" spans="46:95" x14ac:dyDescent="0.3">
      <c r="AT950" s="44" t="str">
        <f t="shared" si="175"/>
        <v>18_22B.LC.W</v>
      </c>
      <c r="AU950" s="18" t="s">
        <v>79</v>
      </c>
      <c r="AV950" s="18" t="s">
        <v>391</v>
      </c>
      <c r="AW950" s="20" t="s">
        <v>113</v>
      </c>
      <c r="AX950" s="227">
        <v>1220115</v>
      </c>
      <c r="AY950" s="228">
        <v>0</v>
      </c>
      <c r="AZ950" s="225" t="e">
        <f t="shared" si="176"/>
        <v>#N/A</v>
      </c>
      <c r="CL950" s="18"/>
      <c r="CM950" s="18"/>
      <c r="CN950" s="18"/>
      <c r="CO950" s="18"/>
      <c r="CP950" s="220"/>
      <c r="CQ950" s="220"/>
    </row>
    <row r="951" spans="46:95" x14ac:dyDescent="0.3">
      <c r="AT951" s="44" t="str">
        <f t="shared" si="175"/>
        <v>18_24B.LC.W</v>
      </c>
      <c r="AU951" s="18" t="s">
        <v>79</v>
      </c>
      <c r="AV951" s="18" t="s">
        <v>475</v>
      </c>
      <c r="AW951" s="20" t="s">
        <v>113</v>
      </c>
      <c r="AX951" s="227">
        <v>1220115</v>
      </c>
      <c r="AY951" s="228">
        <v>0</v>
      </c>
      <c r="AZ951" s="225" t="e">
        <f t="shared" si="176"/>
        <v>#N/A</v>
      </c>
      <c r="CL951" s="18"/>
      <c r="CM951" s="18"/>
      <c r="CN951" s="18"/>
      <c r="CO951" s="18"/>
      <c r="CP951" s="220"/>
      <c r="CQ951" s="220"/>
    </row>
    <row r="952" spans="46:95" x14ac:dyDescent="0.3">
      <c r="AT952" s="44" t="str">
        <f t="shared" si="175"/>
        <v>20_20B.LC.W</v>
      </c>
      <c r="AU952" s="18" t="s">
        <v>79</v>
      </c>
      <c r="AV952" s="18" t="s">
        <v>337</v>
      </c>
      <c r="AW952" s="20" t="s">
        <v>113</v>
      </c>
      <c r="AX952" s="227">
        <v>1220115</v>
      </c>
      <c r="AY952" s="228">
        <v>0</v>
      </c>
      <c r="AZ952" s="225" t="e">
        <f t="shared" si="176"/>
        <v>#N/A</v>
      </c>
      <c r="CL952" s="18"/>
      <c r="CM952" s="18"/>
      <c r="CN952" s="18"/>
      <c r="CO952" s="18"/>
      <c r="CP952" s="220"/>
      <c r="CQ952" s="220"/>
    </row>
    <row r="953" spans="46:95" x14ac:dyDescent="0.3">
      <c r="AT953" s="44" t="str">
        <f t="shared" si="175"/>
        <v>20_22B.LC.W</v>
      </c>
      <c r="AU953" s="18" t="s">
        <v>79</v>
      </c>
      <c r="AV953" s="18" t="s">
        <v>410</v>
      </c>
      <c r="AW953" s="20" t="s">
        <v>113</v>
      </c>
      <c r="AX953" s="227">
        <v>1220115</v>
      </c>
      <c r="AY953" s="228">
        <v>0</v>
      </c>
      <c r="AZ953" s="225" t="e">
        <f t="shared" si="176"/>
        <v>#N/A</v>
      </c>
      <c r="CL953" s="18"/>
      <c r="CM953" s="18"/>
      <c r="CN953" s="18"/>
      <c r="CO953" s="18"/>
      <c r="CP953" s="220"/>
      <c r="CQ953" s="220"/>
    </row>
    <row r="954" spans="46:95" x14ac:dyDescent="0.3">
      <c r="AT954" s="44" t="str">
        <f t="shared" si="175"/>
        <v>20_24B.LC.W</v>
      </c>
      <c r="AU954" s="18" t="s">
        <v>79</v>
      </c>
      <c r="AV954" s="18" t="s">
        <v>494</v>
      </c>
      <c r="AW954" s="20" t="s">
        <v>113</v>
      </c>
      <c r="AX954" s="227">
        <v>1220115</v>
      </c>
      <c r="AY954" s="228">
        <v>0</v>
      </c>
      <c r="AZ954" s="225" t="e">
        <f t="shared" si="176"/>
        <v>#N/A</v>
      </c>
      <c r="CL954" s="18"/>
      <c r="CM954" s="18"/>
      <c r="CN954" s="18"/>
      <c r="CO954" s="18"/>
      <c r="CP954" s="220"/>
      <c r="CQ954" s="220"/>
    </row>
    <row r="955" spans="46:95" x14ac:dyDescent="0.3">
      <c r="AT955" s="44" t="str">
        <f t="shared" si="175"/>
        <v>4_14S.LC.W</v>
      </c>
      <c r="AU955" s="18" t="s">
        <v>79</v>
      </c>
      <c r="AV955" s="18" t="s">
        <v>1071</v>
      </c>
      <c r="AW955" s="20" t="s">
        <v>113</v>
      </c>
      <c r="AX955" s="227">
        <v>1220115</v>
      </c>
      <c r="AY955" s="228">
        <v>0</v>
      </c>
      <c r="AZ955" s="225" t="e">
        <f t="shared" si="176"/>
        <v>#N/A</v>
      </c>
      <c r="CL955" s="18"/>
      <c r="CM955" s="18"/>
      <c r="CN955" s="18"/>
      <c r="CO955" s="18"/>
      <c r="CP955" s="220"/>
      <c r="CQ955" s="220"/>
    </row>
    <row r="956" spans="46:95" x14ac:dyDescent="0.3">
      <c r="AT956" s="44" t="str">
        <f t="shared" si="175"/>
        <v>4_14x8S.LC.W</v>
      </c>
      <c r="AU956" s="18" t="s">
        <v>79</v>
      </c>
      <c r="AV956" s="18" t="s">
        <v>1107</v>
      </c>
      <c r="AW956" s="20" t="s">
        <v>113</v>
      </c>
      <c r="AX956" s="227">
        <v>1220115</v>
      </c>
      <c r="AY956" s="228">
        <v>0</v>
      </c>
      <c r="AZ956" s="225" t="e">
        <f t="shared" si="176"/>
        <v>#N/A</v>
      </c>
      <c r="CL956" s="18"/>
      <c r="CM956" s="18"/>
      <c r="CN956" s="18"/>
      <c r="CO956" s="18"/>
      <c r="CP956" s="220"/>
      <c r="CQ956" s="220"/>
    </row>
    <row r="957" spans="46:95" x14ac:dyDescent="0.3">
      <c r="AT957" s="44" t="str">
        <f t="shared" si="175"/>
        <v>5_14S.LC.W</v>
      </c>
      <c r="AU957" s="18" t="s">
        <v>79</v>
      </c>
      <c r="AV957" s="18" t="s">
        <v>1081</v>
      </c>
      <c r="AW957" s="20" t="s">
        <v>113</v>
      </c>
      <c r="AX957" s="227">
        <v>1220115</v>
      </c>
      <c r="AY957" s="228">
        <v>0</v>
      </c>
      <c r="AZ957" s="225" t="e">
        <f t="shared" si="176"/>
        <v>#N/A</v>
      </c>
      <c r="CL957" s="18"/>
      <c r="CM957" s="18"/>
      <c r="CN957" s="18"/>
      <c r="CO957" s="18"/>
      <c r="CP957" s="220"/>
      <c r="CQ957" s="220"/>
    </row>
    <row r="958" spans="46:95" x14ac:dyDescent="0.3">
      <c r="AT958" s="44" t="str">
        <f t="shared" si="175"/>
        <v>5_14x8S.LC.W</v>
      </c>
      <c r="AU958" s="18" t="s">
        <v>79</v>
      </c>
      <c r="AV958" s="18" t="s">
        <v>1118</v>
      </c>
      <c r="AW958" s="20" t="s">
        <v>113</v>
      </c>
      <c r="AX958" s="227">
        <v>1220115</v>
      </c>
      <c r="AY958" s="228">
        <v>0</v>
      </c>
      <c r="AZ958" s="225" t="e">
        <f t="shared" si="176"/>
        <v>#N/A</v>
      </c>
      <c r="CL958" s="18"/>
      <c r="CM958" s="18"/>
      <c r="CN958" s="18"/>
      <c r="CO958" s="18"/>
      <c r="CP958" s="220"/>
      <c r="CQ958" s="220"/>
    </row>
    <row r="959" spans="46:95" x14ac:dyDescent="0.3">
      <c r="AT959" s="44" t="str">
        <f t="shared" si="175"/>
        <v>5H_14x8S.LC.W</v>
      </c>
      <c r="AU959" s="18" t="s">
        <v>79</v>
      </c>
      <c r="AV959" s="18" t="s">
        <v>1126</v>
      </c>
      <c r="AW959" s="20" t="s">
        <v>113</v>
      </c>
      <c r="AX959" s="227">
        <v>1220115</v>
      </c>
      <c r="AY959" s="228">
        <v>0</v>
      </c>
      <c r="AZ959" s="225" t="e">
        <f t="shared" si="176"/>
        <v>#N/A</v>
      </c>
      <c r="CL959" s="18"/>
      <c r="CM959" s="18"/>
      <c r="CN959" s="18"/>
      <c r="CO959" s="18"/>
      <c r="CP959" s="220"/>
      <c r="CQ959" s="220"/>
    </row>
    <row r="960" spans="46:95" x14ac:dyDescent="0.3">
      <c r="AT960" s="44" t="str">
        <f t="shared" si="175"/>
        <v>6_12S.LC.W</v>
      </c>
      <c r="AU960" s="18" t="s">
        <v>79</v>
      </c>
      <c r="AV960" s="18" t="s">
        <v>1047</v>
      </c>
      <c r="AW960" s="20" t="s">
        <v>113</v>
      </c>
      <c r="AX960" s="227">
        <v>1220115</v>
      </c>
      <c r="AY960" s="228">
        <v>0</v>
      </c>
      <c r="AZ960" s="225" t="e">
        <f t="shared" si="176"/>
        <v>#N/A</v>
      </c>
      <c r="CL960" s="18"/>
      <c r="CM960" s="18"/>
      <c r="CN960" s="18"/>
      <c r="CO960" s="18"/>
      <c r="CP960" s="220"/>
      <c r="CQ960" s="220"/>
    </row>
    <row r="961" spans="46:95" x14ac:dyDescent="0.3">
      <c r="AT961" s="44" t="str">
        <f t="shared" si="175"/>
        <v>6_13S.LC.W</v>
      </c>
      <c r="AU961" s="18" t="s">
        <v>79</v>
      </c>
      <c r="AV961" s="18" t="s">
        <v>1066</v>
      </c>
      <c r="AW961" s="20" t="s">
        <v>113</v>
      </c>
      <c r="AX961" s="227">
        <v>1220115</v>
      </c>
      <c r="AY961" s="228">
        <v>0</v>
      </c>
      <c r="AZ961" s="225" t="e">
        <f t="shared" si="176"/>
        <v>#N/A</v>
      </c>
      <c r="CL961" s="18"/>
      <c r="CM961" s="18"/>
      <c r="CN961" s="18"/>
      <c r="CO961" s="18"/>
      <c r="CP961" s="220"/>
      <c r="CQ961" s="220"/>
    </row>
    <row r="962" spans="46:95" x14ac:dyDescent="0.3">
      <c r="AT962" s="44" t="str">
        <f t="shared" si="175"/>
        <v>6H_14S.LC.W</v>
      </c>
      <c r="AU962" s="18" t="s">
        <v>79</v>
      </c>
      <c r="AV962" s="18" t="s">
        <v>1096</v>
      </c>
      <c r="AW962" s="20" t="s">
        <v>113</v>
      </c>
      <c r="AX962" s="227">
        <v>1220115</v>
      </c>
      <c r="AY962" s="228">
        <v>0</v>
      </c>
      <c r="AZ962" s="225" t="e">
        <f t="shared" si="176"/>
        <v>#N/A</v>
      </c>
      <c r="CL962" s="18"/>
      <c r="CM962" s="18"/>
      <c r="CN962" s="18"/>
      <c r="CO962" s="18"/>
      <c r="CP962" s="220"/>
      <c r="CQ962" s="220"/>
    </row>
    <row r="963" spans="46:95" x14ac:dyDescent="0.3">
      <c r="AT963" s="44" t="str">
        <f t="shared" si="175"/>
        <v>6H_14x8S.LC.W</v>
      </c>
      <c r="AU963" s="18" t="s">
        <v>79</v>
      </c>
      <c r="AV963" s="18" t="s">
        <v>1134</v>
      </c>
      <c r="AW963" s="20" t="s">
        <v>113</v>
      </c>
      <c r="AX963" s="227">
        <v>1220115</v>
      </c>
      <c r="AY963" s="228">
        <v>0</v>
      </c>
      <c r="AZ963" s="225" t="e">
        <f t="shared" si="176"/>
        <v>#N/A</v>
      </c>
      <c r="CL963" s="18"/>
      <c r="CM963" s="18"/>
      <c r="CN963" s="18"/>
      <c r="CO963" s="18"/>
      <c r="CP963" s="220"/>
      <c r="CQ963" s="220"/>
    </row>
    <row r="964" spans="46:95" x14ac:dyDescent="0.3">
      <c r="AT964" s="44" t="str">
        <f t="shared" si="175"/>
        <v>7_10T.LC.W</v>
      </c>
      <c r="AU964" s="18" t="s">
        <v>79</v>
      </c>
      <c r="AV964" s="18" t="s">
        <v>795</v>
      </c>
      <c r="AW964" s="20" t="s">
        <v>113</v>
      </c>
      <c r="AX964" s="227">
        <v>1220115</v>
      </c>
      <c r="AY964" s="228">
        <v>0</v>
      </c>
      <c r="AZ964" s="225" t="e">
        <f t="shared" si="176"/>
        <v>#N/A</v>
      </c>
      <c r="CL964" s="18"/>
      <c r="CM964" s="18"/>
      <c r="CN964" s="18"/>
      <c r="CO964" s="18"/>
      <c r="CP964" s="220"/>
      <c r="CQ964" s="220"/>
    </row>
    <row r="965" spans="46:95" x14ac:dyDescent="0.3">
      <c r="AT965" s="44" t="str">
        <f t="shared" si="175"/>
        <v>7H_10T.LC.W</v>
      </c>
      <c r="AU965" s="18" t="s">
        <v>79</v>
      </c>
      <c r="AV965" s="18" t="s">
        <v>802</v>
      </c>
      <c r="AW965" s="20" t="s">
        <v>113</v>
      </c>
      <c r="AX965" s="227">
        <v>1220115</v>
      </c>
      <c r="AY965" s="228">
        <v>0</v>
      </c>
      <c r="AZ965" s="225" t="e">
        <f t="shared" si="176"/>
        <v>#N/A</v>
      </c>
      <c r="CL965" s="18"/>
      <c r="CM965" s="18"/>
      <c r="CN965" s="18"/>
      <c r="CO965" s="18"/>
      <c r="CP965" s="220"/>
      <c r="CQ965" s="220"/>
    </row>
    <row r="966" spans="46:95" x14ac:dyDescent="0.3">
      <c r="AT966" s="44" t="str">
        <f t="shared" si="175"/>
        <v>8_10T.LC.W</v>
      </c>
      <c r="AU966" s="18" t="s">
        <v>79</v>
      </c>
      <c r="AV966" s="18" t="s">
        <v>810</v>
      </c>
      <c r="AW966" s="20" t="s">
        <v>113</v>
      </c>
      <c r="AX966" s="227">
        <v>1220115</v>
      </c>
      <c r="AY966" s="228">
        <v>0</v>
      </c>
      <c r="AZ966" s="225" t="e">
        <f t="shared" si="176"/>
        <v>#N/A</v>
      </c>
      <c r="CL966" s="18"/>
      <c r="CM966" s="18"/>
      <c r="CN966" s="18"/>
      <c r="CO966" s="18"/>
      <c r="CP966" s="220"/>
      <c r="CQ966" s="220"/>
    </row>
    <row r="967" spans="46:95" x14ac:dyDescent="0.3">
      <c r="AT967" s="44" t="str">
        <f t="shared" si="175"/>
        <v>8_12T.LC.W</v>
      </c>
      <c r="AU967" s="18" t="s">
        <v>79</v>
      </c>
      <c r="AV967" s="18" t="s">
        <v>826</v>
      </c>
      <c r="AW967" s="20" t="s">
        <v>113</v>
      </c>
      <c r="AX967" s="227">
        <v>1220115</v>
      </c>
      <c r="AY967" s="228">
        <v>0</v>
      </c>
      <c r="AZ967" s="225" t="e">
        <f t="shared" si="176"/>
        <v>#N/A</v>
      </c>
      <c r="CL967" s="18"/>
      <c r="CM967" s="18"/>
      <c r="CN967" s="18"/>
      <c r="CO967" s="18"/>
      <c r="CP967" s="220"/>
      <c r="CQ967" s="220"/>
    </row>
    <row r="968" spans="46:95" x14ac:dyDescent="0.3">
      <c r="AT968" s="44" t="str">
        <f t="shared" si="175"/>
        <v>8_14S.LC.W</v>
      </c>
      <c r="AU968" s="18" t="s">
        <v>79</v>
      </c>
      <c r="AV968" s="18" t="s">
        <v>1103</v>
      </c>
      <c r="AW968" s="20" t="s">
        <v>113</v>
      </c>
      <c r="AX968" s="227">
        <v>1220115</v>
      </c>
      <c r="AY968" s="228">
        <v>0</v>
      </c>
      <c r="AZ968" s="225" t="e">
        <f t="shared" si="176"/>
        <v>#N/A</v>
      </c>
      <c r="CL968" s="18"/>
      <c r="CM968" s="18"/>
      <c r="CN968" s="18"/>
      <c r="CO968" s="18"/>
      <c r="CP968" s="220"/>
      <c r="CQ968" s="220"/>
    </row>
    <row r="969" spans="46:95" x14ac:dyDescent="0.3">
      <c r="AT969" s="44" t="str">
        <f t="shared" si="175"/>
        <v>9_10T.LC.W</v>
      </c>
      <c r="AU969" s="18" t="s">
        <v>79</v>
      </c>
      <c r="AV969" s="18" t="s">
        <v>818</v>
      </c>
      <c r="AW969" s="20" t="s">
        <v>113</v>
      </c>
      <c r="AX969" s="227">
        <v>1220115</v>
      </c>
      <c r="AY969" s="228">
        <v>0</v>
      </c>
      <c r="AZ969" s="225" t="e">
        <f t="shared" si="176"/>
        <v>#N/A</v>
      </c>
      <c r="CL969" s="18"/>
      <c r="CM969" s="18"/>
      <c r="CN969" s="18"/>
      <c r="CO969" s="18"/>
      <c r="CP969" s="220"/>
      <c r="CQ969" s="220"/>
    </row>
    <row r="970" spans="46:95" x14ac:dyDescent="0.3">
      <c r="AT970" s="44" t="str">
        <f t="shared" si="175"/>
        <v>9_12T.LC.W</v>
      </c>
      <c r="AU970" s="18" t="s">
        <v>79</v>
      </c>
      <c r="AV970" s="18" t="s">
        <v>840</v>
      </c>
      <c r="AW970" s="20" t="s">
        <v>113</v>
      </c>
      <c r="AX970" s="227">
        <v>1220115</v>
      </c>
      <c r="AY970" s="228">
        <v>0</v>
      </c>
      <c r="AZ970" s="225" t="e">
        <f t="shared" si="176"/>
        <v>#N/A</v>
      </c>
      <c r="CL970" s="18"/>
      <c r="CM970" s="18"/>
      <c r="CN970" s="18"/>
      <c r="CO970" s="18"/>
      <c r="CP970" s="220"/>
      <c r="CQ970" s="220"/>
    </row>
    <row r="971" spans="46:95" x14ac:dyDescent="0.3">
      <c r="AT971" s="44" t="str">
        <f t="shared" si="175"/>
        <v>9_13T.LC.W</v>
      </c>
      <c r="AU971" s="18" t="s">
        <v>79</v>
      </c>
      <c r="AV971" s="18" t="s">
        <v>876</v>
      </c>
      <c r="AW971" s="20" t="s">
        <v>113</v>
      </c>
      <c r="AX971" s="227">
        <v>1220115</v>
      </c>
      <c r="AY971" s="228">
        <v>0</v>
      </c>
      <c r="AZ971" s="225" t="e">
        <f t="shared" si="176"/>
        <v>#N/A</v>
      </c>
      <c r="CL971" s="18"/>
      <c r="CM971" s="18"/>
      <c r="CN971" s="18"/>
      <c r="CO971" s="18"/>
      <c r="CP971" s="220"/>
      <c r="CQ971" s="220"/>
    </row>
    <row r="972" spans="46:95" x14ac:dyDescent="0.3">
      <c r="AT972" s="44" t="str">
        <f t="shared" si="175"/>
        <v>9_14T.LC.W</v>
      </c>
      <c r="AU972" s="18" t="s">
        <v>79</v>
      </c>
      <c r="AV972" s="18" t="s">
        <v>917</v>
      </c>
      <c r="AW972" s="20" t="s">
        <v>113</v>
      </c>
      <c r="AX972" s="227">
        <v>1220115</v>
      </c>
      <c r="AY972" s="228">
        <v>0</v>
      </c>
      <c r="AZ972" s="225" t="e">
        <f t="shared" si="176"/>
        <v>#N/A</v>
      </c>
      <c r="CL972" s="18"/>
      <c r="CM972" s="18"/>
      <c r="CN972" s="18"/>
      <c r="CO972" s="18"/>
      <c r="CP972" s="220"/>
      <c r="CQ972" s="220"/>
    </row>
    <row r="973" spans="46:95" x14ac:dyDescent="0.3">
      <c r="AT973" s="44" t="str">
        <f t="shared" si="175"/>
        <v>10_12T.L8.IOV</v>
      </c>
      <c r="AU973" s="18" t="s">
        <v>68</v>
      </c>
      <c r="AV973" s="18" t="s">
        <v>850</v>
      </c>
      <c r="AW973" s="20" t="s">
        <v>1065</v>
      </c>
      <c r="AX973" s="227">
        <v>1230501</v>
      </c>
      <c r="AY973" s="228">
        <v>352</v>
      </c>
      <c r="AZ973" s="225" t="e">
        <f t="shared" si="176"/>
        <v>#N/A</v>
      </c>
      <c r="CL973" s="18"/>
      <c r="CM973" s="18"/>
      <c r="CN973" s="18"/>
      <c r="CO973" s="18"/>
      <c r="CP973" s="220"/>
      <c r="CQ973" s="220"/>
    </row>
    <row r="974" spans="46:95" x14ac:dyDescent="0.3">
      <c r="AT974" s="44" t="str">
        <f t="shared" si="175"/>
        <v>10_13T.L8.IOV</v>
      </c>
      <c r="AU974" s="18" t="s">
        <v>68</v>
      </c>
      <c r="AV974" s="18" t="s">
        <v>888</v>
      </c>
      <c r="AW974" s="20" t="s">
        <v>1065</v>
      </c>
      <c r="AX974" s="227">
        <v>1230501</v>
      </c>
      <c r="AY974" s="228">
        <v>301</v>
      </c>
      <c r="AZ974" s="225" t="e">
        <f t="shared" si="176"/>
        <v>#N/A</v>
      </c>
      <c r="CL974" s="18"/>
      <c r="CM974" s="18"/>
      <c r="CN974" s="18"/>
      <c r="CO974" s="18"/>
      <c r="CP974" s="220"/>
      <c r="CQ974" s="220"/>
    </row>
    <row r="975" spans="46:95" x14ac:dyDescent="0.3">
      <c r="AT975" s="44" t="str">
        <f t="shared" si="175"/>
        <v>10_14S.L8.IOV</v>
      </c>
      <c r="AU975" s="18" t="s">
        <v>68</v>
      </c>
      <c r="AV975" s="18" t="s">
        <v>1182</v>
      </c>
      <c r="AW975" s="20" t="s">
        <v>1065</v>
      </c>
      <c r="AX975" s="227">
        <v>1230501</v>
      </c>
      <c r="AY975" s="228">
        <v>105</v>
      </c>
      <c r="AZ975" s="225" t="e">
        <f t="shared" si="176"/>
        <v>#N/A</v>
      </c>
      <c r="CL975" s="18"/>
      <c r="CM975" s="18"/>
      <c r="CN975" s="18"/>
      <c r="CO975" s="18"/>
      <c r="CP975" s="220"/>
      <c r="CQ975" s="220"/>
    </row>
    <row r="976" spans="46:95" x14ac:dyDescent="0.3">
      <c r="AT976" s="44" t="str">
        <f t="shared" si="175"/>
        <v>10_14T.L8.IOV</v>
      </c>
      <c r="AU976" s="18" t="s">
        <v>68</v>
      </c>
      <c r="AV976" s="18" t="s">
        <v>930</v>
      </c>
      <c r="AW976" s="20" t="s">
        <v>1065</v>
      </c>
      <c r="AX976" s="227">
        <v>1230501</v>
      </c>
      <c r="AY976" s="228">
        <v>121</v>
      </c>
      <c r="AZ976" s="225" t="e">
        <f t="shared" si="176"/>
        <v>#N/A</v>
      </c>
      <c r="CL976" s="18"/>
      <c r="CM976" s="18"/>
      <c r="CN976" s="18"/>
      <c r="CO976" s="18"/>
      <c r="CP976" s="220"/>
      <c r="CQ976" s="220"/>
    </row>
    <row r="977" spans="46:95" x14ac:dyDescent="0.3">
      <c r="AT977" s="44" t="str">
        <f t="shared" si="175"/>
        <v>11_12T.L8.IOV</v>
      </c>
      <c r="AU977" s="18" t="s">
        <v>68</v>
      </c>
      <c r="AV977" s="18" t="s">
        <v>863</v>
      </c>
      <c r="AW977" s="20" t="s">
        <v>1065</v>
      </c>
      <c r="AX977" s="227">
        <v>1230501</v>
      </c>
      <c r="AY977" s="228">
        <v>352</v>
      </c>
      <c r="AZ977" s="225" t="e">
        <f t="shared" si="176"/>
        <v>#N/A</v>
      </c>
      <c r="CL977" s="18"/>
      <c r="CM977" s="18"/>
      <c r="CN977" s="18"/>
      <c r="CO977" s="18"/>
      <c r="CP977" s="220"/>
      <c r="CQ977" s="220"/>
    </row>
    <row r="978" spans="46:95" x14ac:dyDescent="0.3">
      <c r="AT978" s="44" t="str">
        <f t="shared" si="175"/>
        <v>11_13T.L8.IOV</v>
      </c>
      <c r="AU978" s="18" t="s">
        <v>68</v>
      </c>
      <c r="AV978" s="18" t="s">
        <v>898</v>
      </c>
      <c r="AW978" s="20" t="s">
        <v>1065</v>
      </c>
      <c r="AX978" s="227">
        <v>1230501</v>
      </c>
      <c r="AY978" s="228">
        <v>301</v>
      </c>
      <c r="AZ978" s="225" t="e">
        <f t="shared" si="176"/>
        <v>#N/A</v>
      </c>
      <c r="CL978" s="18"/>
      <c r="CM978" s="18"/>
      <c r="CN978" s="18"/>
      <c r="CO978" s="18"/>
      <c r="CP978" s="220"/>
      <c r="CQ978" s="220"/>
    </row>
    <row r="979" spans="46:95" x14ac:dyDescent="0.3">
      <c r="AT979" s="44" t="str">
        <f t="shared" ref="AT979:AT1042" si="177">CONCATENATE(AV979,".",AU979,".",AW979)</f>
        <v>11_14T.L8.IOV</v>
      </c>
      <c r="AU979" s="18" t="s">
        <v>68</v>
      </c>
      <c r="AV979" s="18" t="s">
        <v>943</v>
      </c>
      <c r="AW979" s="20" t="s">
        <v>1065</v>
      </c>
      <c r="AX979" s="227">
        <v>1230501</v>
      </c>
      <c r="AY979" s="228">
        <v>121</v>
      </c>
      <c r="AZ979" s="225" t="e">
        <f t="shared" si="176"/>
        <v>#N/A</v>
      </c>
      <c r="CL979" s="18"/>
      <c r="CM979" s="18"/>
      <c r="CN979" s="18"/>
      <c r="CO979" s="18"/>
      <c r="CP979" s="220"/>
      <c r="CQ979" s="220"/>
    </row>
    <row r="980" spans="46:95" x14ac:dyDescent="0.3">
      <c r="AT980" s="44" t="str">
        <f t="shared" si="177"/>
        <v>12_13T.L8.IOV</v>
      </c>
      <c r="AU980" s="18" t="s">
        <v>68</v>
      </c>
      <c r="AV980" s="18" t="s">
        <v>907</v>
      </c>
      <c r="AW980" s="20" t="s">
        <v>1065</v>
      </c>
      <c r="AX980" s="227">
        <v>1230501</v>
      </c>
      <c r="AY980" s="228">
        <v>301</v>
      </c>
      <c r="AZ980" s="225" t="e">
        <f t="shared" si="176"/>
        <v>#N/A</v>
      </c>
      <c r="CL980" s="18"/>
      <c r="CM980" s="18"/>
      <c r="CN980" s="18"/>
      <c r="CO980" s="18"/>
      <c r="CP980" s="220"/>
      <c r="CQ980" s="220"/>
    </row>
    <row r="981" spans="46:95" x14ac:dyDescent="0.3">
      <c r="AT981" s="44" t="str">
        <f t="shared" si="177"/>
        <v>12_14F.L8.IOV</v>
      </c>
      <c r="AU981" s="18" t="s">
        <v>68</v>
      </c>
      <c r="AV981" s="18" t="s">
        <v>603</v>
      </c>
      <c r="AW981" s="20" t="s">
        <v>1065</v>
      </c>
      <c r="AX981" s="227">
        <v>1230501</v>
      </c>
      <c r="AY981" s="228">
        <v>121</v>
      </c>
      <c r="AZ981" s="225" t="e">
        <f t="shared" si="176"/>
        <v>#N/A</v>
      </c>
      <c r="CL981" s="18"/>
      <c r="CM981" s="18"/>
      <c r="CN981" s="18"/>
      <c r="CO981" s="18"/>
      <c r="CP981" s="220"/>
      <c r="CQ981" s="220"/>
    </row>
    <row r="982" spans="46:95" x14ac:dyDescent="0.3">
      <c r="AT982" s="44" t="str">
        <f t="shared" si="177"/>
        <v>12_14T.L8.IOV</v>
      </c>
      <c r="AU982" s="18" t="s">
        <v>68</v>
      </c>
      <c r="AV982" s="18" t="s">
        <v>957</v>
      </c>
      <c r="AW982" s="20" t="s">
        <v>1065</v>
      </c>
      <c r="AX982" s="227">
        <v>1230501</v>
      </c>
      <c r="AY982" s="228">
        <v>121</v>
      </c>
      <c r="AZ982" s="225" t="e">
        <f t="shared" si="176"/>
        <v>#N/A</v>
      </c>
      <c r="CL982" s="18"/>
      <c r="CM982" s="18"/>
      <c r="CN982" s="18"/>
      <c r="CO982" s="18"/>
      <c r="CP982" s="220"/>
      <c r="CQ982" s="220"/>
    </row>
    <row r="983" spans="46:95" x14ac:dyDescent="0.3">
      <c r="AT983" s="44" t="str">
        <f t="shared" si="177"/>
        <v>12_15T.L8.IOV</v>
      </c>
      <c r="AU983" s="18" t="s">
        <v>68</v>
      </c>
      <c r="AV983" s="18" t="s">
        <v>988</v>
      </c>
      <c r="AW983" s="20" t="s">
        <v>1065</v>
      </c>
      <c r="AX983" s="227">
        <v>1230501</v>
      </c>
      <c r="AY983" s="228">
        <v>121</v>
      </c>
      <c r="AZ983" s="225" t="e">
        <f t="shared" si="176"/>
        <v>#N/A</v>
      </c>
      <c r="CL983" s="18"/>
      <c r="CM983" s="18"/>
      <c r="CN983" s="18"/>
      <c r="CO983" s="18"/>
      <c r="CP983" s="220"/>
      <c r="CQ983" s="220"/>
    </row>
    <row r="984" spans="46:95" x14ac:dyDescent="0.3">
      <c r="AT984" s="44" t="str">
        <f t="shared" si="177"/>
        <v>12_18B.L8.IOV</v>
      </c>
      <c r="AU984" s="18" t="s">
        <v>68</v>
      </c>
      <c r="AV984" s="18" t="s">
        <v>133</v>
      </c>
      <c r="AW984" s="20" t="s">
        <v>1065</v>
      </c>
      <c r="AX984" s="227">
        <v>1230501</v>
      </c>
      <c r="AY984" s="228">
        <v>186</v>
      </c>
      <c r="AZ984" s="225" t="e">
        <f t="shared" si="176"/>
        <v>#N/A</v>
      </c>
      <c r="CL984" s="18"/>
      <c r="CM984" s="18"/>
      <c r="CN984" s="18"/>
      <c r="CO984" s="18"/>
      <c r="CP984" s="220"/>
      <c r="CQ984" s="220"/>
    </row>
    <row r="985" spans="46:95" x14ac:dyDescent="0.3">
      <c r="AT985" s="44" t="str">
        <f t="shared" si="177"/>
        <v>12_20B.L8.IOV</v>
      </c>
      <c r="AU985" s="18" t="s">
        <v>68</v>
      </c>
      <c r="AV985" s="18" t="s">
        <v>219</v>
      </c>
      <c r="AW985" s="20" t="s">
        <v>1065</v>
      </c>
      <c r="AX985" s="227">
        <v>1230501</v>
      </c>
      <c r="AY985" s="228">
        <v>189</v>
      </c>
      <c r="AZ985" s="225" t="e">
        <f t="shared" si="176"/>
        <v>#N/A</v>
      </c>
      <c r="CL985" s="18"/>
      <c r="CM985" s="18"/>
      <c r="CN985" s="18"/>
      <c r="CO985" s="18"/>
      <c r="CP985" s="220"/>
      <c r="CQ985" s="220"/>
    </row>
    <row r="986" spans="46:95" x14ac:dyDescent="0.3">
      <c r="AT986" s="44" t="str">
        <f t="shared" si="177"/>
        <v>12_22B.L8.IOV</v>
      </c>
      <c r="AU986" s="18" t="s">
        <v>68</v>
      </c>
      <c r="AV986" s="18" t="s">
        <v>336</v>
      </c>
      <c r="AW986" s="20" t="s">
        <v>1065</v>
      </c>
      <c r="AX986" s="227">
        <v>1230501</v>
      </c>
      <c r="AY986" s="228">
        <v>94</v>
      </c>
      <c r="AZ986" s="225" t="e">
        <f t="shared" si="176"/>
        <v>#N/A</v>
      </c>
      <c r="CL986" s="18"/>
      <c r="CM986" s="18"/>
      <c r="CN986" s="18"/>
      <c r="CO986" s="18"/>
      <c r="CP986" s="220"/>
      <c r="CQ986" s="220"/>
    </row>
    <row r="987" spans="46:95" x14ac:dyDescent="0.3">
      <c r="AT987" s="44" t="str">
        <f t="shared" si="177"/>
        <v>12_24B.L8.IOV</v>
      </c>
      <c r="AU987" s="18" t="s">
        <v>68</v>
      </c>
      <c r="AV987" s="18" t="s">
        <v>424</v>
      </c>
      <c r="AW987" s="20" t="s">
        <v>1065</v>
      </c>
      <c r="AX987" s="227">
        <v>1230501</v>
      </c>
      <c r="AY987" s="228">
        <v>94</v>
      </c>
      <c r="AZ987" s="225" t="e">
        <f t="shared" si="176"/>
        <v>#N/A</v>
      </c>
      <c r="CL987" s="18"/>
      <c r="CM987" s="18"/>
      <c r="CN987" s="18"/>
      <c r="CO987" s="18"/>
      <c r="CP987" s="220"/>
      <c r="CQ987" s="220"/>
    </row>
    <row r="988" spans="46:95" x14ac:dyDescent="0.3">
      <c r="AT988" s="44" t="str">
        <f t="shared" si="177"/>
        <v>12_26B.L8.IOV</v>
      </c>
      <c r="AU988" s="18" t="s">
        <v>68</v>
      </c>
      <c r="AV988" s="18" t="s">
        <v>510</v>
      </c>
      <c r="AW988" s="20" t="s">
        <v>1065</v>
      </c>
      <c r="AX988" s="227">
        <v>1230501</v>
      </c>
      <c r="AY988" s="228">
        <v>94</v>
      </c>
      <c r="AZ988" s="225" t="e">
        <f t="shared" si="176"/>
        <v>#N/A</v>
      </c>
      <c r="CL988" s="18"/>
      <c r="CM988" s="18"/>
      <c r="CN988" s="18"/>
      <c r="CO988" s="18"/>
      <c r="CP988" s="220"/>
      <c r="CQ988" s="220"/>
    </row>
    <row r="989" spans="46:95" x14ac:dyDescent="0.3">
      <c r="AT989" s="44" t="str">
        <f t="shared" si="177"/>
        <v>13_14F.L8.IOV</v>
      </c>
      <c r="AU989" s="18" t="s">
        <v>68</v>
      </c>
      <c r="AV989" s="18" t="s">
        <v>623</v>
      </c>
      <c r="AW989" s="20" t="s">
        <v>1065</v>
      </c>
      <c r="AX989" s="227">
        <v>1230501</v>
      </c>
      <c r="AY989" s="228">
        <v>121</v>
      </c>
      <c r="AZ989" s="225" t="e">
        <f t="shared" si="176"/>
        <v>#N/A</v>
      </c>
      <c r="CL989" s="18"/>
      <c r="CM989" s="18"/>
      <c r="CN989" s="18"/>
      <c r="CO989" s="18"/>
      <c r="CP989" s="220"/>
      <c r="CQ989" s="220"/>
    </row>
    <row r="990" spans="46:95" x14ac:dyDescent="0.3">
      <c r="AT990" s="44" t="str">
        <f t="shared" si="177"/>
        <v>13_14T.L8.IOV</v>
      </c>
      <c r="AU990" s="18" t="s">
        <v>68</v>
      </c>
      <c r="AV990" s="18" t="s">
        <v>971</v>
      </c>
      <c r="AW990" s="20" t="s">
        <v>1065</v>
      </c>
      <c r="AX990" s="227">
        <v>1230501</v>
      </c>
      <c r="AY990" s="228">
        <v>121</v>
      </c>
      <c r="AZ990" s="225" t="e">
        <f t="shared" si="176"/>
        <v>#N/A</v>
      </c>
      <c r="CL990" s="18"/>
      <c r="CM990" s="18"/>
      <c r="CN990" s="18"/>
      <c r="CO990" s="18"/>
      <c r="CP990" s="220"/>
      <c r="CQ990" s="220"/>
    </row>
    <row r="991" spans="46:95" x14ac:dyDescent="0.3">
      <c r="AT991" s="44" t="str">
        <f t="shared" si="177"/>
        <v>13_15F.L8.IOV</v>
      </c>
      <c r="AU991" s="18" t="s">
        <v>68</v>
      </c>
      <c r="AV991" s="18" t="s">
        <v>653</v>
      </c>
      <c r="AW991" s="20" t="s">
        <v>1065</v>
      </c>
      <c r="AX991" s="227">
        <v>1230501</v>
      </c>
      <c r="AY991" s="228">
        <v>121</v>
      </c>
      <c r="AZ991" s="225" t="e">
        <f t="shared" si="176"/>
        <v>#N/A</v>
      </c>
      <c r="CL991" s="18"/>
      <c r="CM991" s="18"/>
      <c r="CN991" s="20"/>
      <c r="CO991" s="18"/>
      <c r="CP991" s="218"/>
      <c r="CQ991" s="218"/>
    </row>
    <row r="992" spans="46:95" x14ac:dyDescent="0.3">
      <c r="AT992" s="44" t="str">
        <f t="shared" si="177"/>
        <v>13_15T.L8.IOV</v>
      </c>
      <c r="AU992" s="18" t="s">
        <v>68</v>
      </c>
      <c r="AV992" s="18" t="s">
        <v>997</v>
      </c>
      <c r="AW992" s="20" t="s">
        <v>1065</v>
      </c>
      <c r="AX992" s="227">
        <v>1230501</v>
      </c>
      <c r="AY992" s="228">
        <v>121</v>
      </c>
      <c r="AZ992" s="225" t="e">
        <f t="shared" ref="AZ992:AZ1055" si="178">AY992*INDEX($DB$90:$DB$92,MATCH($CQ$85,Currency,0))/$DB$90</f>
        <v>#N/A</v>
      </c>
      <c r="CL992" s="18"/>
      <c r="CM992" s="18"/>
      <c r="CN992" s="18"/>
      <c r="CO992" s="18"/>
      <c r="CP992" s="218"/>
      <c r="CQ992" s="218"/>
    </row>
    <row r="993" spans="46:95" x14ac:dyDescent="0.3">
      <c r="AT993" s="44" t="str">
        <f t="shared" si="177"/>
        <v>13_16F.L8.IOV</v>
      </c>
      <c r="AU993" s="18" t="s">
        <v>68</v>
      </c>
      <c r="AV993" s="18" t="s">
        <v>690</v>
      </c>
      <c r="AW993" s="20" t="s">
        <v>1065</v>
      </c>
      <c r="AX993" s="227">
        <v>1230501</v>
      </c>
      <c r="AY993" s="228">
        <v>243</v>
      </c>
      <c r="AZ993" s="225" t="e">
        <f t="shared" si="178"/>
        <v>#N/A</v>
      </c>
      <c r="CL993" s="18"/>
      <c r="CM993" s="18"/>
      <c r="CN993" s="18"/>
      <c r="CO993" s="18"/>
      <c r="CP993" s="218"/>
      <c r="CQ993" s="218"/>
    </row>
    <row r="994" spans="46:95" x14ac:dyDescent="0.3">
      <c r="AT994" s="44" t="str">
        <f t="shared" si="177"/>
        <v>14_14F.L8.IOV</v>
      </c>
      <c r="AU994" s="18" t="s">
        <v>68</v>
      </c>
      <c r="AV994" s="18" t="s">
        <v>638</v>
      </c>
      <c r="AW994" s="20" t="s">
        <v>1065</v>
      </c>
      <c r="AX994" s="227">
        <v>1230501</v>
      </c>
      <c r="AY994" s="228">
        <v>121</v>
      </c>
      <c r="AZ994" s="225" t="e">
        <f t="shared" si="178"/>
        <v>#N/A</v>
      </c>
      <c r="CL994" s="18"/>
      <c r="CM994" s="18"/>
      <c r="CN994" s="18"/>
      <c r="CO994" s="18"/>
      <c r="CP994" s="218"/>
      <c r="CQ994" s="218"/>
    </row>
    <row r="995" spans="46:95" x14ac:dyDescent="0.3">
      <c r="AT995" s="44" t="str">
        <f t="shared" si="177"/>
        <v>14_14T.L8.IOV</v>
      </c>
      <c r="AU995" s="18" t="s">
        <v>68</v>
      </c>
      <c r="AV995" s="18" t="s">
        <v>979</v>
      </c>
      <c r="AW995" s="20" t="s">
        <v>1065</v>
      </c>
      <c r="AX995" s="227">
        <v>1230501</v>
      </c>
      <c r="AY995" s="228">
        <v>121</v>
      </c>
      <c r="AZ995" s="225" t="e">
        <f t="shared" si="178"/>
        <v>#N/A</v>
      </c>
      <c r="CL995" s="18"/>
      <c r="CM995" s="18"/>
      <c r="CN995" s="18"/>
      <c r="CO995" s="18"/>
      <c r="CP995" s="218"/>
      <c r="CQ995" s="218"/>
    </row>
    <row r="996" spans="46:95" x14ac:dyDescent="0.3">
      <c r="AT996" s="44" t="str">
        <f t="shared" si="177"/>
        <v>14_15F.L8.IOV</v>
      </c>
      <c r="AU996" s="18" t="s">
        <v>68</v>
      </c>
      <c r="AV996" s="18" t="s">
        <v>671</v>
      </c>
      <c r="AW996" s="20" t="s">
        <v>1065</v>
      </c>
      <c r="AX996" s="227">
        <v>1230501</v>
      </c>
      <c r="AY996" s="228">
        <v>121</v>
      </c>
      <c r="AZ996" s="225" t="e">
        <f t="shared" si="178"/>
        <v>#N/A</v>
      </c>
      <c r="CL996" s="18"/>
      <c r="CM996" s="18"/>
      <c r="CN996" s="18"/>
      <c r="CO996" s="18"/>
      <c r="CP996" s="218"/>
      <c r="CQ996" s="218"/>
    </row>
    <row r="997" spans="46:95" x14ac:dyDescent="0.3">
      <c r="AT997" s="44" t="str">
        <f t="shared" si="177"/>
        <v>14_15T.L8.IOV</v>
      </c>
      <c r="AU997" s="18" t="s">
        <v>68</v>
      </c>
      <c r="AV997" s="18" t="s">
        <v>1004</v>
      </c>
      <c r="AW997" s="20" t="s">
        <v>1065</v>
      </c>
      <c r="AX997" s="227">
        <v>1230501</v>
      </c>
      <c r="AY997" s="228">
        <v>121</v>
      </c>
      <c r="AZ997" s="225" t="e">
        <f t="shared" si="178"/>
        <v>#N/A</v>
      </c>
      <c r="CL997" s="18"/>
      <c r="CM997" s="18"/>
      <c r="CN997" s="18"/>
      <c r="CO997" s="18"/>
      <c r="CP997" s="218"/>
      <c r="CQ997" s="218"/>
    </row>
    <row r="998" spans="46:95" x14ac:dyDescent="0.3">
      <c r="AT998" s="44" t="str">
        <f t="shared" si="177"/>
        <v>14_16F.L8.IOV</v>
      </c>
      <c r="AU998" s="18" t="s">
        <v>68</v>
      </c>
      <c r="AV998" s="18" t="s">
        <v>707</v>
      </c>
      <c r="AW998" s="20" t="s">
        <v>1065</v>
      </c>
      <c r="AX998" s="227">
        <v>1230501</v>
      </c>
      <c r="AY998" s="228">
        <v>243</v>
      </c>
      <c r="AZ998" s="225" t="e">
        <f t="shared" si="178"/>
        <v>#N/A</v>
      </c>
      <c r="CL998" s="18"/>
      <c r="CM998" s="18"/>
      <c r="CN998" s="18"/>
      <c r="CO998" s="18"/>
      <c r="CP998" s="218"/>
      <c r="CQ998" s="218"/>
    </row>
    <row r="999" spans="46:95" x14ac:dyDescent="0.3">
      <c r="AT999" s="44" t="str">
        <f t="shared" si="177"/>
        <v>14_16T.L8.IOV</v>
      </c>
      <c r="AU999" s="18" t="s">
        <v>68</v>
      </c>
      <c r="AV999" s="18" t="s">
        <v>1020</v>
      </c>
      <c r="AW999" s="20" t="s">
        <v>1065</v>
      </c>
      <c r="AX999" s="227">
        <v>1230501</v>
      </c>
      <c r="AY999" s="228">
        <v>243</v>
      </c>
      <c r="AZ999" s="225" t="e">
        <f t="shared" si="178"/>
        <v>#N/A</v>
      </c>
      <c r="CL999" s="18"/>
      <c r="CM999" s="18"/>
      <c r="CN999" s="18"/>
      <c r="CO999" s="18"/>
      <c r="CP999" s="218"/>
      <c r="CQ999" s="218"/>
    </row>
    <row r="1000" spans="46:95" x14ac:dyDescent="0.3">
      <c r="AT1000" s="44" t="str">
        <f t="shared" si="177"/>
        <v>14_18B.L8.IOV</v>
      </c>
      <c r="AU1000" s="18" t="s">
        <v>68</v>
      </c>
      <c r="AV1000" s="18" t="s">
        <v>160</v>
      </c>
      <c r="AW1000" s="20" t="s">
        <v>1065</v>
      </c>
      <c r="AX1000" s="227">
        <v>1230501</v>
      </c>
      <c r="AY1000" s="228">
        <v>186</v>
      </c>
      <c r="AZ1000" s="225" t="e">
        <f t="shared" si="178"/>
        <v>#N/A</v>
      </c>
      <c r="CL1000" s="18"/>
      <c r="CM1000" s="18"/>
      <c r="CN1000" s="18"/>
      <c r="CO1000" s="18"/>
      <c r="CP1000" s="218"/>
      <c r="CQ1000" s="218"/>
    </row>
    <row r="1001" spans="46:95" x14ac:dyDescent="0.3">
      <c r="AT1001" s="44" t="str">
        <f t="shared" si="177"/>
        <v>14_20B.L8.IOV</v>
      </c>
      <c r="AU1001" s="18" t="s">
        <v>68</v>
      </c>
      <c r="AV1001" s="18" t="s">
        <v>256</v>
      </c>
      <c r="AW1001" s="20" t="s">
        <v>1065</v>
      </c>
      <c r="AX1001" s="227">
        <v>1230501</v>
      </c>
      <c r="AY1001" s="228">
        <v>189</v>
      </c>
      <c r="AZ1001" s="225" t="e">
        <f t="shared" si="178"/>
        <v>#N/A</v>
      </c>
      <c r="CL1001" s="18"/>
      <c r="CM1001" s="18"/>
      <c r="CN1001" s="18"/>
      <c r="CO1001" s="18"/>
      <c r="CP1001" s="218"/>
      <c r="CQ1001" s="218"/>
    </row>
    <row r="1002" spans="46:95" x14ac:dyDescent="0.3">
      <c r="AT1002" s="44" t="str">
        <f t="shared" si="177"/>
        <v>14_22B.L8.IOV</v>
      </c>
      <c r="AU1002" s="18" t="s">
        <v>68</v>
      </c>
      <c r="AV1002" s="18" t="s">
        <v>353</v>
      </c>
      <c r="AW1002" s="20" t="s">
        <v>1065</v>
      </c>
      <c r="AX1002" s="227">
        <v>1230501</v>
      </c>
      <c r="AY1002" s="228">
        <v>94</v>
      </c>
      <c r="AZ1002" s="225" t="e">
        <f t="shared" si="178"/>
        <v>#N/A</v>
      </c>
      <c r="CL1002" s="18"/>
      <c r="CM1002" s="18"/>
      <c r="CN1002" s="18"/>
      <c r="CO1002" s="18"/>
      <c r="CP1002" s="218"/>
      <c r="CQ1002" s="218"/>
    </row>
    <row r="1003" spans="46:95" x14ac:dyDescent="0.3">
      <c r="AT1003" s="44" t="str">
        <f t="shared" si="177"/>
        <v>14_24B.L8.IOV</v>
      </c>
      <c r="AU1003" s="18" t="s">
        <v>68</v>
      </c>
      <c r="AV1003" s="18" t="s">
        <v>440</v>
      </c>
      <c r="AW1003" s="20" t="s">
        <v>1065</v>
      </c>
      <c r="AX1003" s="227">
        <v>1230501</v>
      </c>
      <c r="AY1003" s="228">
        <v>94</v>
      </c>
      <c r="AZ1003" s="225" t="e">
        <f t="shared" si="178"/>
        <v>#N/A</v>
      </c>
      <c r="CL1003" s="18"/>
      <c r="CM1003" s="18"/>
      <c r="CN1003" s="18"/>
      <c r="CO1003" s="18"/>
      <c r="CP1003" s="218"/>
      <c r="CQ1003" s="218"/>
    </row>
    <row r="1004" spans="46:95" x14ac:dyDescent="0.3">
      <c r="AT1004" s="44" t="str">
        <f t="shared" si="177"/>
        <v>14_26B.L8.IOV</v>
      </c>
      <c r="AU1004" s="18" t="s">
        <v>68</v>
      </c>
      <c r="AV1004" s="18" t="s">
        <v>529</v>
      </c>
      <c r="AW1004" s="20" t="s">
        <v>1065</v>
      </c>
      <c r="AX1004" s="227">
        <v>1230501</v>
      </c>
      <c r="AY1004" s="228">
        <v>94</v>
      </c>
      <c r="AZ1004" s="225" t="e">
        <f t="shared" si="178"/>
        <v>#N/A</v>
      </c>
      <c r="CL1004" s="18"/>
      <c r="CM1004" s="18"/>
      <c r="CN1004" s="18"/>
      <c r="CO1004" s="18"/>
      <c r="CP1004" s="218"/>
      <c r="CQ1004" s="218"/>
    </row>
    <row r="1005" spans="46:95" x14ac:dyDescent="0.3">
      <c r="AT1005" s="44" t="str">
        <f t="shared" si="177"/>
        <v>15_16F.L8.IOV</v>
      </c>
      <c r="AU1005" s="18" t="s">
        <v>68</v>
      </c>
      <c r="AV1005" s="18" t="s">
        <v>725</v>
      </c>
      <c r="AW1005" s="20" t="s">
        <v>1065</v>
      </c>
      <c r="AX1005" s="227">
        <v>1230501</v>
      </c>
      <c r="AY1005" s="228">
        <v>243</v>
      </c>
      <c r="AZ1005" s="225" t="e">
        <f t="shared" si="178"/>
        <v>#N/A</v>
      </c>
      <c r="CL1005" s="18"/>
      <c r="CM1005" s="18"/>
      <c r="CN1005" s="18"/>
      <c r="CO1005" s="18"/>
      <c r="CP1005" s="218"/>
      <c r="CQ1005" s="218"/>
    </row>
    <row r="1006" spans="46:95" x14ac:dyDescent="0.3">
      <c r="AT1006" s="44" t="str">
        <f t="shared" si="177"/>
        <v>16_16F.L8.IOV</v>
      </c>
      <c r="AU1006" s="18" t="s">
        <v>68</v>
      </c>
      <c r="AV1006" s="18" t="s">
        <v>741</v>
      </c>
      <c r="AW1006" s="20" t="s">
        <v>1065</v>
      </c>
      <c r="AX1006" s="227">
        <v>1230501</v>
      </c>
      <c r="AY1006" s="228">
        <v>243</v>
      </c>
      <c r="AZ1006" s="225" t="e">
        <f t="shared" si="178"/>
        <v>#N/A</v>
      </c>
      <c r="CL1006" s="18"/>
      <c r="CM1006" s="18"/>
      <c r="CN1006" s="18"/>
      <c r="CO1006" s="18"/>
      <c r="CP1006" s="218"/>
      <c r="CQ1006" s="218"/>
    </row>
    <row r="1007" spans="46:95" x14ac:dyDescent="0.3">
      <c r="AT1007" s="44" t="str">
        <f t="shared" si="177"/>
        <v>16_16T.L8.IOV</v>
      </c>
      <c r="AU1007" s="18" t="s">
        <v>68</v>
      </c>
      <c r="AV1007" s="18" t="s">
        <v>1036</v>
      </c>
      <c r="AW1007" s="20" t="s">
        <v>1065</v>
      </c>
      <c r="AX1007" s="227">
        <v>1230501</v>
      </c>
      <c r="AY1007" s="228">
        <v>243</v>
      </c>
      <c r="AZ1007" s="225" t="e">
        <f t="shared" si="178"/>
        <v>#N/A</v>
      </c>
      <c r="CL1007" s="18"/>
      <c r="CM1007" s="18"/>
      <c r="CN1007" s="18"/>
      <c r="CO1007" s="18"/>
      <c r="CP1007" s="218"/>
      <c r="CQ1007" s="218"/>
    </row>
    <row r="1008" spans="46:95" x14ac:dyDescent="0.3">
      <c r="AT1008" s="44" t="str">
        <f t="shared" si="177"/>
        <v>16_18B.L8.IOV</v>
      </c>
      <c r="AU1008" s="18" t="s">
        <v>68</v>
      </c>
      <c r="AV1008" s="18" t="s">
        <v>187</v>
      </c>
      <c r="AW1008" s="20" t="s">
        <v>1065</v>
      </c>
      <c r="AX1008" s="227">
        <v>1230501</v>
      </c>
      <c r="AY1008" s="228">
        <v>186</v>
      </c>
      <c r="AZ1008" s="225" t="e">
        <f t="shared" si="178"/>
        <v>#N/A</v>
      </c>
      <c r="CL1008" s="18"/>
      <c r="CM1008" s="18"/>
      <c r="CN1008" s="18"/>
      <c r="CO1008" s="18"/>
      <c r="CP1008" s="218"/>
      <c r="CQ1008" s="218"/>
    </row>
    <row r="1009" spans="46:95" x14ac:dyDescent="0.3">
      <c r="AT1009" s="44" t="str">
        <f t="shared" si="177"/>
        <v>16_18F.L8.IOV</v>
      </c>
      <c r="AU1009" s="18" t="s">
        <v>68</v>
      </c>
      <c r="AV1009" s="18" t="s">
        <v>753</v>
      </c>
      <c r="AW1009" s="20" t="s">
        <v>1065</v>
      </c>
      <c r="AX1009" s="227">
        <v>1230501</v>
      </c>
      <c r="AY1009" s="228">
        <v>186</v>
      </c>
      <c r="AZ1009" s="225" t="e">
        <f t="shared" si="178"/>
        <v>#N/A</v>
      </c>
      <c r="CL1009" s="18"/>
      <c r="CM1009" s="18"/>
      <c r="CN1009" s="18"/>
      <c r="CO1009" s="18"/>
      <c r="CP1009" s="218"/>
      <c r="CQ1009" s="218"/>
    </row>
    <row r="1010" spans="46:95" x14ac:dyDescent="0.3">
      <c r="AT1010" s="44" t="str">
        <f t="shared" si="177"/>
        <v>16_18T.L8.IOV</v>
      </c>
      <c r="AU1010" s="18" t="s">
        <v>68</v>
      </c>
      <c r="AV1010" s="18" t="s">
        <v>1237</v>
      </c>
      <c r="AW1010" s="20" t="s">
        <v>1065</v>
      </c>
      <c r="AX1010" s="227">
        <v>1230501</v>
      </c>
      <c r="AY1010" s="228">
        <v>186</v>
      </c>
      <c r="AZ1010" s="225" t="e">
        <f t="shared" si="178"/>
        <v>#N/A</v>
      </c>
      <c r="CL1010" s="18"/>
      <c r="CM1010" s="18"/>
      <c r="CN1010" s="18"/>
      <c r="CO1010" s="18"/>
      <c r="CP1010" s="218"/>
      <c r="CQ1010" s="218"/>
    </row>
    <row r="1011" spans="46:95" x14ac:dyDescent="0.3">
      <c r="AT1011" s="44" t="str">
        <f t="shared" si="177"/>
        <v>16_20B.L8.IOV</v>
      </c>
      <c r="AU1011" s="18" t="s">
        <v>68</v>
      </c>
      <c r="AV1011" s="18" t="s">
        <v>297</v>
      </c>
      <c r="AW1011" s="20" t="s">
        <v>1065</v>
      </c>
      <c r="AX1011" s="227">
        <v>1230501</v>
      </c>
      <c r="AY1011" s="228">
        <v>189</v>
      </c>
      <c r="AZ1011" s="225" t="e">
        <f t="shared" si="178"/>
        <v>#N/A</v>
      </c>
      <c r="CL1011" s="18"/>
      <c r="CM1011" s="18"/>
      <c r="CN1011" s="18"/>
      <c r="CO1011" s="18"/>
      <c r="CP1011" s="218"/>
      <c r="CQ1011" s="218"/>
    </row>
    <row r="1012" spans="46:95" x14ac:dyDescent="0.3">
      <c r="AT1012" s="44" t="str">
        <f t="shared" si="177"/>
        <v>16_22B.L8.IOV</v>
      </c>
      <c r="AU1012" s="18" t="s">
        <v>68</v>
      </c>
      <c r="AV1012" s="18" t="s">
        <v>373</v>
      </c>
      <c r="AW1012" s="20" t="s">
        <v>1065</v>
      </c>
      <c r="AX1012" s="227">
        <v>1230501</v>
      </c>
      <c r="AY1012" s="228">
        <v>94</v>
      </c>
      <c r="AZ1012" s="225" t="e">
        <f t="shared" si="178"/>
        <v>#N/A</v>
      </c>
      <c r="CL1012" s="18"/>
      <c r="CM1012" s="18"/>
      <c r="CN1012" s="18"/>
      <c r="CO1012" s="18"/>
      <c r="CP1012" s="218"/>
      <c r="CQ1012" s="218"/>
    </row>
    <row r="1013" spans="46:95" x14ac:dyDescent="0.3">
      <c r="AT1013" s="44" t="str">
        <f t="shared" si="177"/>
        <v>16_24B.L8.IOV</v>
      </c>
      <c r="AU1013" s="18" t="s">
        <v>68</v>
      </c>
      <c r="AV1013" s="18" t="s">
        <v>457</v>
      </c>
      <c r="AW1013" s="20" t="s">
        <v>1065</v>
      </c>
      <c r="AX1013" s="227">
        <v>1230501</v>
      </c>
      <c r="AY1013" s="228">
        <v>94</v>
      </c>
      <c r="AZ1013" s="225" t="e">
        <f t="shared" si="178"/>
        <v>#N/A</v>
      </c>
      <c r="CL1013" s="18"/>
      <c r="CM1013" s="18"/>
      <c r="CN1013" s="18"/>
      <c r="CO1013" s="18"/>
      <c r="CP1013" s="218"/>
      <c r="CQ1013" s="218"/>
    </row>
    <row r="1014" spans="46:95" x14ac:dyDescent="0.3">
      <c r="AT1014" s="44" t="str">
        <f t="shared" si="177"/>
        <v>16_26B.L8.IOV</v>
      </c>
      <c r="AU1014" s="18" t="s">
        <v>68</v>
      </c>
      <c r="AV1014" s="18" t="s">
        <v>550</v>
      </c>
      <c r="AW1014" s="20" t="s">
        <v>1065</v>
      </c>
      <c r="AX1014" s="227">
        <v>1230501</v>
      </c>
      <c r="AY1014" s="228">
        <v>94</v>
      </c>
      <c r="AZ1014" s="225" t="e">
        <f t="shared" si="178"/>
        <v>#N/A</v>
      </c>
      <c r="CL1014" s="18"/>
      <c r="CM1014" s="18"/>
      <c r="CN1014" s="18"/>
      <c r="CO1014" s="18"/>
      <c r="CP1014" s="218"/>
      <c r="CQ1014" s="218"/>
    </row>
    <row r="1015" spans="46:95" x14ac:dyDescent="0.3">
      <c r="AT1015" s="44" t="str">
        <f t="shared" si="177"/>
        <v>18_20B.L8.IOV</v>
      </c>
      <c r="AU1015" s="18" t="s">
        <v>68</v>
      </c>
      <c r="AV1015" s="18" t="s">
        <v>317</v>
      </c>
      <c r="AW1015" s="20" t="s">
        <v>1065</v>
      </c>
      <c r="AX1015" s="227">
        <v>1230501</v>
      </c>
      <c r="AY1015" s="228">
        <v>189</v>
      </c>
      <c r="AZ1015" s="225" t="e">
        <f t="shared" si="178"/>
        <v>#N/A</v>
      </c>
      <c r="CL1015" s="18"/>
      <c r="CM1015" s="18"/>
      <c r="CN1015" s="18"/>
      <c r="CO1015" s="18"/>
      <c r="CP1015" s="218"/>
      <c r="CQ1015" s="218"/>
    </row>
    <row r="1016" spans="46:95" x14ac:dyDescent="0.3">
      <c r="AT1016" s="44" t="str">
        <f t="shared" si="177"/>
        <v>18_22B.L8.IOV</v>
      </c>
      <c r="AU1016" s="18" t="s">
        <v>68</v>
      </c>
      <c r="AV1016" s="18" t="s">
        <v>391</v>
      </c>
      <c r="AW1016" s="20" t="s">
        <v>1065</v>
      </c>
      <c r="AX1016" s="227">
        <v>1230501</v>
      </c>
      <c r="AY1016" s="228">
        <v>94</v>
      </c>
      <c r="AZ1016" s="225" t="e">
        <f t="shared" si="178"/>
        <v>#N/A</v>
      </c>
      <c r="CL1016" s="18"/>
      <c r="CM1016" s="18"/>
      <c r="CN1016" s="18"/>
      <c r="CO1016" s="18"/>
      <c r="CP1016" s="218"/>
      <c r="CQ1016" s="218"/>
    </row>
    <row r="1017" spans="46:95" x14ac:dyDescent="0.3">
      <c r="AT1017" s="44" t="str">
        <f t="shared" si="177"/>
        <v>18_24B.L8.IOV</v>
      </c>
      <c r="AU1017" s="18" t="s">
        <v>68</v>
      </c>
      <c r="AV1017" s="18" t="s">
        <v>475</v>
      </c>
      <c r="AW1017" s="20" t="s">
        <v>1065</v>
      </c>
      <c r="AX1017" s="227">
        <v>1230501</v>
      </c>
      <c r="AY1017" s="228">
        <v>94</v>
      </c>
      <c r="AZ1017" s="225" t="e">
        <f t="shared" si="178"/>
        <v>#N/A</v>
      </c>
      <c r="CL1017" s="18"/>
      <c r="CM1017" s="18"/>
      <c r="CN1017" s="18"/>
      <c r="CO1017" s="18"/>
      <c r="CP1017" s="218"/>
      <c r="CQ1017" s="218"/>
    </row>
    <row r="1018" spans="46:95" x14ac:dyDescent="0.3">
      <c r="AT1018" s="44" t="str">
        <f t="shared" si="177"/>
        <v>20_22B.L8.IOV</v>
      </c>
      <c r="AU1018" s="18" t="s">
        <v>68</v>
      </c>
      <c r="AV1018" s="18" t="s">
        <v>410</v>
      </c>
      <c r="AW1018" s="20" t="s">
        <v>1065</v>
      </c>
      <c r="AX1018" s="227">
        <v>1230501</v>
      </c>
      <c r="AY1018" s="228">
        <v>94</v>
      </c>
      <c r="AZ1018" s="225" t="e">
        <f t="shared" si="178"/>
        <v>#N/A</v>
      </c>
      <c r="CL1018" s="18"/>
      <c r="CM1018" s="18"/>
      <c r="CN1018" s="18"/>
      <c r="CO1018" s="18"/>
      <c r="CP1018" s="218"/>
      <c r="CQ1018" s="218"/>
    </row>
    <row r="1019" spans="46:95" x14ac:dyDescent="0.3">
      <c r="AT1019" s="44" t="str">
        <f t="shared" si="177"/>
        <v>20_24B.L8.IOV</v>
      </c>
      <c r="AU1019" s="18" t="s">
        <v>68</v>
      </c>
      <c r="AV1019" s="18" t="s">
        <v>494</v>
      </c>
      <c r="AW1019" s="20" t="s">
        <v>1065</v>
      </c>
      <c r="AX1019" s="227">
        <v>1230501</v>
      </c>
      <c r="AY1019" s="228">
        <v>94</v>
      </c>
      <c r="AZ1019" s="225" t="e">
        <f t="shared" si="178"/>
        <v>#N/A</v>
      </c>
      <c r="CL1019" s="18"/>
      <c r="CM1019" s="18"/>
      <c r="CN1019" s="18"/>
      <c r="CO1019" s="18"/>
      <c r="CP1019" s="218"/>
      <c r="CQ1019" s="218"/>
    </row>
    <row r="1020" spans="46:95" x14ac:dyDescent="0.3">
      <c r="AT1020" s="44" t="str">
        <f t="shared" si="177"/>
        <v>3H_13S.L8.IOV</v>
      </c>
      <c r="AU1020" s="18" t="s">
        <v>68</v>
      </c>
      <c r="AV1020" s="18" t="s">
        <v>1054</v>
      </c>
      <c r="AW1020" s="20" t="s">
        <v>1065</v>
      </c>
      <c r="AX1020" s="227">
        <v>1230501</v>
      </c>
      <c r="AY1020" s="228">
        <v>256</v>
      </c>
      <c r="AZ1020" s="225" t="e">
        <f t="shared" si="178"/>
        <v>#N/A</v>
      </c>
      <c r="CL1020" s="18"/>
      <c r="CM1020" s="18"/>
      <c r="CN1020" s="18"/>
      <c r="CO1020" s="18"/>
      <c r="CP1020" s="218"/>
      <c r="CQ1020" s="218"/>
    </row>
    <row r="1021" spans="46:95" x14ac:dyDescent="0.3">
      <c r="AT1021" s="44" t="str">
        <f t="shared" si="177"/>
        <v>4_14S.L8.IOV</v>
      </c>
      <c r="AU1021" s="18" t="s">
        <v>68</v>
      </c>
      <c r="AV1021" s="18" t="s">
        <v>1071</v>
      </c>
      <c r="AW1021" s="20" t="s">
        <v>1065</v>
      </c>
      <c r="AX1021" s="227">
        <v>1230501</v>
      </c>
      <c r="AY1021" s="228">
        <v>223</v>
      </c>
      <c r="AZ1021" s="225" t="e">
        <f t="shared" si="178"/>
        <v>#N/A</v>
      </c>
      <c r="CL1021" s="18"/>
      <c r="CM1021" s="18"/>
      <c r="CN1021" s="18"/>
      <c r="CO1021" s="18"/>
      <c r="CP1021" s="218"/>
      <c r="CQ1021" s="218"/>
    </row>
    <row r="1022" spans="46:95" x14ac:dyDescent="0.3">
      <c r="AT1022" s="44" t="str">
        <f t="shared" si="177"/>
        <v>4_14x8S.L8.IOV</v>
      </c>
      <c r="AU1022" s="18" t="s">
        <v>68</v>
      </c>
      <c r="AV1022" s="18" t="s">
        <v>1107</v>
      </c>
      <c r="AW1022" s="20" t="s">
        <v>1065</v>
      </c>
      <c r="AX1022" s="227">
        <v>1230501</v>
      </c>
      <c r="AY1022" s="228">
        <v>223</v>
      </c>
      <c r="AZ1022" s="225" t="e">
        <f t="shared" si="178"/>
        <v>#N/A</v>
      </c>
      <c r="CL1022" s="18"/>
      <c r="CM1022" s="18"/>
      <c r="CN1022" s="18"/>
      <c r="CO1022" s="18"/>
      <c r="CP1022" s="218"/>
      <c r="CQ1022" s="218"/>
    </row>
    <row r="1023" spans="46:95" x14ac:dyDescent="0.3">
      <c r="AT1023" s="44" t="str">
        <f t="shared" si="177"/>
        <v>5_14S.L8.IOV</v>
      </c>
      <c r="AU1023" s="18" t="s">
        <v>68</v>
      </c>
      <c r="AV1023" s="18" t="s">
        <v>1081</v>
      </c>
      <c r="AW1023" s="20" t="s">
        <v>1065</v>
      </c>
      <c r="AX1023" s="227">
        <v>1230501</v>
      </c>
      <c r="AY1023" s="228">
        <v>75</v>
      </c>
      <c r="AZ1023" s="225" t="e">
        <f t="shared" si="178"/>
        <v>#N/A</v>
      </c>
      <c r="CL1023" s="18"/>
      <c r="CM1023" s="18"/>
      <c r="CN1023" s="18"/>
      <c r="CO1023" s="18"/>
      <c r="CP1023" s="218"/>
      <c r="CQ1023" s="218"/>
    </row>
    <row r="1024" spans="46:95" x14ac:dyDescent="0.3">
      <c r="AT1024" s="44" t="str">
        <f t="shared" si="177"/>
        <v>5_14x8S.L8.IOV</v>
      </c>
      <c r="AU1024" s="18" t="s">
        <v>68</v>
      </c>
      <c r="AV1024" s="18" t="s">
        <v>1118</v>
      </c>
      <c r="AW1024" s="20" t="s">
        <v>1065</v>
      </c>
      <c r="AX1024" s="227">
        <v>1230501</v>
      </c>
      <c r="AY1024" s="228">
        <v>75</v>
      </c>
      <c r="AZ1024" s="225" t="e">
        <f t="shared" si="178"/>
        <v>#N/A</v>
      </c>
      <c r="CL1024" s="18"/>
      <c r="CM1024" s="18"/>
      <c r="CN1024" s="18"/>
      <c r="CO1024" s="18"/>
      <c r="CP1024" s="218"/>
      <c r="CQ1024" s="218"/>
    </row>
    <row r="1025" spans="46:95" x14ac:dyDescent="0.3">
      <c r="AT1025" s="44" t="str">
        <f t="shared" si="177"/>
        <v>5H_14x8S.L8.IOV</v>
      </c>
      <c r="AU1025" s="18" t="s">
        <v>68</v>
      </c>
      <c r="AV1025" s="18" t="s">
        <v>1126</v>
      </c>
      <c r="AW1025" s="20" t="s">
        <v>1065</v>
      </c>
      <c r="AX1025" s="227">
        <v>1230501</v>
      </c>
      <c r="AY1025" s="228">
        <v>196</v>
      </c>
      <c r="AZ1025" s="225" t="e">
        <f t="shared" si="178"/>
        <v>#N/A</v>
      </c>
      <c r="CL1025" s="18"/>
      <c r="CM1025" s="18"/>
      <c r="CN1025" s="18"/>
      <c r="CO1025" s="18"/>
      <c r="CP1025" s="218"/>
      <c r="CQ1025" s="218"/>
    </row>
    <row r="1026" spans="46:95" x14ac:dyDescent="0.3">
      <c r="AT1026" s="44" t="str">
        <f t="shared" si="177"/>
        <v>6_12S.L8.IOV</v>
      </c>
      <c r="AU1026" s="18" t="s">
        <v>68</v>
      </c>
      <c r="AV1026" s="18" t="s">
        <v>1047</v>
      </c>
      <c r="AW1026" s="20" t="s">
        <v>1065</v>
      </c>
      <c r="AX1026" s="227">
        <v>1230501</v>
      </c>
      <c r="AY1026" s="228">
        <v>307</v>
      </c>
      <c r="AZ1026" s="225" t="e">
        <f t="shared" si="178"/>
        <v>#N/A</v>
      </c>
      <c r="CL1026" s="18"/>
      <c r="CM1026" s="18"/>
      <c r="CN1026" s="18"/>
      <c r="CO1026" s="18"/>
      <c r="CP1026" s="218"/>
      <c r="CQ1026" s="218"/>
    </row>
    <row r="1027" spans="46:95" x14ac:dyDescent="0.3">
      <c r="AT1027" s="44" t="str">
        <f t="shared" si="177"/>
        <v>6_13S.L8.IOV</v>
      </c>
      <c r="AU1027" s="18" t="s">
        <v>68</v>
      </c>
      <c r="AV1027" s="18" t="s">
        <v>1066</v>
      </c>
      <c r="AW1027" s="20" t="s">
        <v>1065</v>
      </c>
      <c r="AX1027" s="227">
        <v>1230501</v>
      </c>
      <c r="AY1027" s="228">
        <v>296</v>
      </c>
      <c r="AZ1027" s="225" t="e">
        <f t="shared" si="178"/>
        <v>#N/A</v>
      </c>
      <c r="CL1027" s="18"/>
      <c r="CM1027" s="18"/>
      <c r="CN1027" s="18"/>
      <c r="CO1027" s="18"/>
      <c r="CP1027" s="218"/>
      <c r="CQ1027" s="218"/>
    </row>
    <row r="1028" spans="46:95" x14ac:dyDescent="0.3">
      <c r="AT1028" s="44" t="str">
        <f t="shared" si="177"/>
        <v>6_6T.L8.IOV</v>
      </c>
      <c r="AU1028" s="18" t="s">
        <v>68</v>
      </c>
      <c r="AV1028" s="18" t="s">
        <v>1247</v>
      </c>
      <c r="AW1028" s="20" t="s">
        <v>1065</v>
      </c>
      <c r="AX1028" s="227">
        <v>1230501</v>
      </c>
      <c r="AY1028" s="228">
        <v>405</v>
      </c>
      <c r="AZ1028" s="225" t="e">
        <f t="shared" si="178"/>
        <v>#N/A</v>
      </c>
      <c r="CL1028" s="18"/>
      <c r="CM1028" s="18"/>
      <c r="CN1028" s="18"/>
      <c r="CO1028" s="18"/>
      <c r="CP1028" s="218"/>
      <c r="CQ1028" s="218"/>
    </row>
    <row r="1029" spans="46:95" x14ac:dyDescent="0.3">
      <c r="AT1029" s="44" t="str">
        <f t="shared" si="177"/>
        <v>6_8T.L8.IOV</v>
      </c>
      <c r="AU1029" s="18" t="s">
        <v>68</v>
      </c>
      <c r="AV1029" s="18" t="s">
        <v>1249</v>
      </c>
      <c r="AW1029" s="20" t="s">
        <v>1065</v>
      </c>
      <c r="AX1029" s="227">
        <v>1230501</v>
      </c>
      <c r="AY1029" s="228">
        <v>405</v>
      </c>
      <c r="AZ1029" s="225" t="e">
        <f t="shared" si="178"/>
        <v>#N/A</v>
      </c>
      <c r="CL1029" s="18"/>
      <c r="CM1029" s="18"/>
      <c r="CN1029" s="18"/>
      <c r="CO1029" s="18"/>
      <c r="CP1029" s="218"/>
      <c r="CQ1029" s="218"/>
    </row>
    <row r="1030" spans="46:95" x14ac:dyDescent="0.3">
      <c r="AT1030" s="44" t="str">
        <f t="shared" si="177"/>
        <v>6H_14S.L8.IOV</v>
      </c>
      <c r="AU1030" s="18" t="s">
        <v>68</v>
      </c>
      <c r="AV1030" s="18" t="s">
        <v>1096</v>
      </c>
      <c r="AW1030" s="20" t="s">
        <v>1065</v>
      </c>
      <c r="AX1030" s="227">
        <v>1230501</v>
      </c>
      <c r="AY1030" s="228">
        <v>95</v>
      </c>
      <c r="AZ1030" s="225" t="e">
        <f t="shared" si="178"/>
        <v>#N/A</v>
      </c>
      <c r="CL1030" s="18"/>
      <c r="CM1030" s="18"/>
      <c r="CN1030" s="18"/>
      <c r="CO1030" s="18"/>
      <c r="CP1030" s="218"/>
      <c r="CQ1030" s="218"/>
    </row>
    <row r="1031" spans="46:95" x14ac:dyDescent="0.3">
      <c r="AT1031" s="44" t="str">
        <f t="shared" si="177"/>
        <v>6H_14x8S.L8.IOV</v>
      </c>
      <c r="AU1031" s="18" t="s">
        <v>68</v>
      </c>
      <c r="AV1031" s="18" t="s">
        <v>1134</v>
      </c>
      <c r="AW1031" s="20" t="s">
        <v>1065</v>
      </c>
      <c r="AX1031" s="227">
        <v>1230501</v>
      </c>
      <c r="AY1031" s="228">
        <v>95</v>
      </c>
      <c r="AZ1031" s="225" t="e">
        <f t="shared" si="178"/>
        <v>#N/A</v>
      </c>
      <c r="CL1031" s="18"/>
      <c r="CM1031" s="18"/>
      <c r="CN1031" s="18"/>
      <c r="CO1031" s="18"/>
      <c r="CP1031" s="218"/>
      <c r="CQ1031" s="218"/>
    </row>
    <row r="1032" spans="46:95" x14ac:dyDescent="0.3">
      <c r="AT1032" s="44" t="str">
        <f t="shared" si="177"/>
        <v>7_10T.L8.IOV</v>
      </c>
      <c r="AU1032" s="18" t="s">
        <v>68</v>
      </c>
      <c r="AV1032" s="18" t="s">
        <v>795</v>
      </c>
      <c r="AW1032" s="20" t="s">
        <v>1065</v>
      </c>
      <c r="AX1032" s="227">
        <v>1230501</v>
      </c>
      <c r="AY1032" s="228">
        <v>364</v>
      </c>
      <c r="AZ1032" s="225" t="e">
        <f t="shared" si="178"/>
        <v>#N/A</v>
      </c>
      <c r="CL1032" s="18"/>
      <c r="CM1032" s="18"/>
      <c r="CN1032" s="18"/>
      <c r="CO1032" s="18"/>
      <c r="CP1032" s="218"/>
      <c r="CQ1032" s="218"/>
    </row>
    <row r="1033" spans="46:95" x14ac:dyDescent="0.3">
      <c r="AT1033" s="44" t="str">
        <f t="shared" si="177"/>
        <v>7_6T.L8.IOV</v>
      </c>
      <c r="AU1033" s="18" t="s">
        <v>68</v>
      </c>
      <c r="AV1033" s="20" t="s">
        <v>764</v>
      </c>
      <c r="AW1033" s="20" t="s">
        <v>1065</v>
      </c>
      <c r="AX1033" s="227">
        <v>1230501</v>
      </c>
      <c r="AY1033" s="228">
        <v>405</v>
      </c>
      <c r="AZ1033" s="225" t="e">
        <f t="shared" si="178"/>
        <v>#N/A</v>
      </c>
      <c r="CL1033" s="18"/>
      <c r="CM1033" s="18"/>
      <c r="CN1033" s="18"/>
      <c r="CO1033" s="18"/>
      <c r="CP1033" s="218"/>
      <c r="CQ1033" s="218"/>
    </row>
    <row r="1034" spans="46:95" x14ac:dyDescent="0.3">
      <c r="AT1034" s="44" t="str">
        <f t="shared" si="177"/>
        <v>7_8T.L8.IOV</v>
      </c>
      <c r="AU1034" s="18" t="s">
        <v>68</v>
      </c>
      <c r="AV1034" s="18" t="s">
        <v>778</v>
      </c>
      <c r="AW1034" s="20" t="s">
        <v>1065</v>
      </c>
      <c r="AX1034" s="227">
        <v>1230501</v>
      </c>
      <c r="AY1034" s="228">
        <v>405</v>
      </c>
      <c r="AZ1034" s="225" t="e">
        <f t="shared" si="178"/>
        <v>#N/A</v>
      </c>
      <c r="CL1034" s="18"/>
      <c r="CM1034" s="18"/>
      <c r="CN1034" s="18"/>
      <c r="CO1034" s="18"/>
      <c r="CP1034" s="218"/>
      <c r="CQ1034" s="218"/>
    </row>
    <row r="1035" spans="46:95" x14ac:dyDescent="0.3">
      <c r="AT1035" s="44" t="str">
        <f t="shared" si="177"/>
        <v>7H_10T.L8.IOV</v>
      </c>
      <c r="AU1035" s="18" t="s">
        <v>68</v>
      </c>
      <c r="AV1035" s="18" t="s">
        <v>802</v>
      </c>
      <c r="AW1035" s="20" t="s">
        <v>1065</v>
      </c>
      <c r="AX1035" s="227">
        <v>1230501</v>
      </c>
      <c r="AY1035" s="228">
        <v>364</v>
      </c>
      <c r="AZ1035" s="225" t="e">
        <f t="shared" si="178"/>
        <v>#N/A</v>
      </c>
      <c r="CL1035" s="18"/>
      <c r="CM1035" s="18"/>
      <c r="CN1035" s="18"/>
      <c r="CO1035" s="18"/>
      <c r="CP1035" s="218"/>
      <c r="CQ1035" s="218"/>
    </row>
    <row r="1036" spans="46:95" x14ac:dyDescent="0.3">
      <c r="AT1036" s="44" t="str">
        <f t="shared" si="177"/>
        <v>8_10T.L8.IOV</v>
      </c>
      <c r="AU1036" s="18" t="s">
        <v>68</v>
      </c>
      <c r="AV1036" s="18" t="s">
        <v>810</v>
      </c>
      <c r="AW1036" s="20" t="s">
        <v>1065</v>
      </c>
      <c r="AX1036" s="227">
        <v>1230501</v>
      </c>
      <c r="AY1036" s="228">
        <v>364</v>
      </c>
      <c r="AZ1036" s="225" t="e">
        <f t="shared" si="178"/>
        <v>#N/A</v>
      </c>
      <c r="CL1036" s="18"/>
      <c r="CM1036" s="18"/>
      <c r="CN1036" s="18"/>
      <c r="CO1036" s="18"/>
      <c r="CP1036" s="218"/>
      <c r="CQ1036" s="218"/>
    </row>
    <row r="1037" spans="46:95" x14ac:dyDescent="0.3">
      <c r="AT1037" s="44" t="str">
        <f t="shared" si="177"/>
        <v>8_12T.L8.IOV</v>
      </c>
      <c r="AU1037" s="18" t="s">
        <v>68</v>
      </c>
      <c r="AV1037" s="18" t="s">
        <v>826</v>
      </c>
      <c r="AW1037" s="20" t="s">
        <v>1065</v>
      </c>
      <c r="AX1037" s="227">
        <v>1230501</v>
      </c>
      <c r="AY1037" s="228">
        <v>352</v>
      </c>
      <c r="AZ1037" s="225" t="e">
        <f t="shared" si="178"/>
        <v>#N/A</v>
      </c>
      <c r="CL1037" s="18"/>
      <c r="CM1037" s="18"/>
      <c r="CN1037" s="18"/>
      <c r="CO1037" s="18"/>
      <c r="CP1037" s="218"/>
      <c r="CQ1037" s="218"/>
    </row>
    <row r="1038" spans="46:95" x14ac:dyDescent="0.3">
      <c r="AT1038" s="44" t="str">
        <f t="shared" si="177"/>
        <v>8_14S.L8.IOV</v>
      </c>
      <c r="AU1038" s="18" t="s">
        <v>68</v>
      </c>
      <c r="AV1038" s="18" t="s">
        <v>1103</v>
      </c>
      <c r="AW1038" s="20" t="s">
        <v>1065</v>
      </c>
      <c r="AX1038" s="227">
        <v>1230501</v>
      </c>
      <c r="AY1038" s="228">
        <v>80</v>
      </c>
      <c r="AZ1038" s="225" t="e">
        <f t="shared" si="178"/>
        <v>#N/A</v>
      </c>
      <c r="CL1038" s="18"/>
      <c r="CM1038" s="18"/>
      <c r="CN1038" s="18"/>
      <c r="CO1038" s="18"/>
      <c r="CP1038" s="218"/>
      <c r="CQ1038" s="218"/>
    </row>
    <row r="1039" spans="46:95" x14ac:dyDescent="0.3">
      <c r="AT1039" s="44" t="str">
        <f t="shared" si="177"/>
        <v>8_6T.L8.IOV</v>
      </c>
      <c r="AU1039" s="18" t="s">
        <v>68</v>
      </c>
      <c r="AV1039" s="18" t="s">
        <v>773</v>
      </c>
      <c r="AW1039" s="20" t="s">
        <v>1065</v>
      </c>
      <c r="AX1039" s="227">
        <v>1230501</v>
      </c>
      <c r="AY1039" s="228">
        <v>405</v>
      </c>
      <c r="AZ1039" s="225" t="e">
        <f t="shared" si="178"/>
        <v>#N/A</v>
      </c>
      <c r="CL1039" s="18"/>
      <c r="CM1039" s="18"/>
      <c r="CN1039" s="18"/>
      <c r="CO1039" s="18"/>
      <c r="CP1039" s="218"/>
      <c r="CQ1039" s="218"/>
    </row>
    <row r="1040" spans="46:95" x14ac:dyDescent="0.3">
      <c r="AT1040" s="44" t="str">
        <f t="shared" si="177"/>
        <v>8_8T.L8.IOV</v>
      </c>
      <c r="AU1040" s="18" t="s">
        <v>68</v>
      </c>
      <c r="AV1040" s="18" t="s">
        <v>785</v>
      </c>
      <c r="AW1040" s="20" t="s">
        <v>1065</v>
      </c>
      <c r="AX1040" s="227">
        <v>1230501</v>
      </c>
      <c r="AY1040" s="228">
        <v>405</v>
      </c>
      <c r="AZ1040" s="225" t="e">
        <f t="shared" si="178"/>
        <v>#N/A</v>
      </c>
      <c r="CL1040" s="18"/>
      <c r="CM1040" s="18"/>
      <c r="CN1040" s="18"/>
      <c r="CO1040" s="18"/>
      <c r="CP1040" s="218"/>
      <c r="CQ1040" s="218"/>
    </row>
    <row r="1041" spans="46:95" x14ac:dyDescent="0.3">
      <c r="AT1041" s="44" t="str">
        <f t="shared" si="177"/>
        <v>9_10T.L8.IOV</v>
      </c>
      <c r="AU1041" s="18" t="s">
        <v>68</v>
      </c>
      <c r="AV1041" s="18" t="s">
        <v>818</v>
      </c>
      <c r="AW1041" s="20" t="s">
        <v>1065</v>
      </c>
      <c r="AX1041" s="227">
        <v>1230501</v>
      </c>
      <c r="AY1041" s="228">
        <v>364</v>
      </c>
      <c r="AZ1041" s="225" t="e">
        <f t="shared" si="178"/>
        <v>#N/A</v>
      </c>
      <c r="CL1041" s="18"/>
      <c r="CM1041" s="18"/>
      <c r="CN1041" s="18"/>
      <c r="CO1041" s="18"/>
      <c r="CP1041" s="218"/>
      <c r="CQ1041" s="218"/>
    </row>
    <row r="1042" spans="46:95" x14ac:dyDescent="0.3">
      <c r="AT1042" s="44" t="str">
        <f t="shared" si="177"/>
        <v>9_12T.L8.IOV</v>
      </c>
      <c r="AU1042" s="18" t="s">
        <v>68</v>
      </c>
      <c r="AV1042" s="18" t="s">
        <v>840</v>
      </c>
      <c r="AW1042" s="20" t="s">
        <v>1065</v>
      </c>
      <c r="AX1042" s="227">
        <v>1230501</v>
      </c>
      <c r="AY1042" s="228">
        <v>352</v>
      </c>
      <c r="AZ1042" s="225" t="e">
        <f t="shared" si="178"/>
        <v>#N/A</v>
      </c>
      <c r="CL1042" s="18"/>
      <c r="CM1042" s="18"/>
      <c r="CN1042" s="18"/>
      <c r="CO1042" s="18"/>
      <c r="CP1042" s="218"/>
      <c r="CQ1042" s="218"/>
    </row>
    <row r="1043" spans="46:95" x14ac:dyDescent="0.3">
      <c r="AT1043" s="44" t="str">
        <f t="shared" ref="AT1043:AT1106" si="179">CONCATENATE(AV1043,".",AU1043,".",AW1043)</f>
        <v>9_13T.L8.IOV</v>
      </c>
      <c r="AU1043" s="18" t="s">
        <v>68</v>
      </c>
      <c r="AV1043" s="18" t="s">
        <v>876</v>
      </c>
      <c r="AW1043" s="20" t="s">
        <v>1065</v>
      </c>
      <c r="AX1043" s="227">
        <v>1230501</v>
      </c>
      <c r="AY1043" s="228">
        <v>301</v>
      </c>
      <c r="AZ1043" s="225" t="e">
        <f t="shared" si="178"/>
        <v>#N/A</v>
      </c>
      <c r="CL1043" s="18"/>
      <c r="CM1043" s="18"/>
      <c r="CN1043" s="18"/>
      <c r="CO1043" s="18"/>
      <c r="CP1043" s="218"/>
      <c r="CQ1043" s="218"/>
    </row>
    <row r="1044" spans="46:95" x14ac:dyDescent="0.3">
      <c r="AT1044" s="44" t="str">
        <f t="shared" si="179"/>
        <v>9_14T.L8.IOV</v>
      </c>
      <c r="AU1044" s="18" t="s">
        <v>68</v>
      </c>
      <c r="AV1044" s="18" t="s">
        <v>917</v>
      </c>
      <c r="AW1044" s="20" t="s">
        <v>1065</v>
      </c>
      <c r="AX1044" s="227">
        <v>1230501</v>
      </c>
      <c r="AY1044" s="228">
        <v>121</v>
      </c>
      <c r="AZ1044" s="225" t="e">
        <f t="shared" si="178"/>
        <v>#N/A</v>
      </c>
      <c r="CL1044" s="18"/>
      <c r="CM1044" s="18"/>
      <c r="CN1044" s="18"/>
      <c r="CO1044" s="18"/>
      <c r="CP1044" s="218"/>
      <c r="CQ1044" s="218"/>
    </row>
    <row r="1045" spans="46:95" x14ac:dyDescent="0.3">
      <c r="AT1045" s="44" t="str">
        <f t="shared" si="179"/>
        <v>10_12T.L8.S</v>
      </c>
      <c r="AU1045" s="18" t="s">
        <v>68</v>
      </c>
      <c r="AV1045" s="18" t="s">
        <v>850</v>
      </c>
      <c r="AW1045" s="20" t="s">
        <v>386</v>
      </c>
      <c r="AX1045" s="227">
        <v>1230501</v>
      </c>
      <c r="AY1045" s="228">
        <v>352</v>
      </c>
      <c r="AZ1045" s="225" t="e">
        <f t="shared" si="178"/>
        <v>#N/A</v>
      </c>
      <c r="CL1045" s="18"/>
      <c r="CM1045" s="18"/>
      <c r="CN1045" s="18"/>
      <c r="CO1045" s="18"/>
      <c r="CP1045" s="218"/>
      <c r="CQ1045" s="218"/>
    </row>
    <row r="1046" spans="46:95" x14ac:dyDescent="0.3">
      <c r="AT1046" s="44" t="str">
        <f t="shared" si="179"/>
        <v>10_13T.L8.S</v>
      </c>
      <c r="AU1046" s="18" t="s">
        <v>68</v>
      </c>
      <c r="AV1046" s="18" t="s">
        <v>888</v>
      </c>
      <c r="AW1046" s="20" t="s">
        <v>386</v>
      </c>
      <c r="AX1046" s="227">
        <v>1230501</v>
      </c>
      <c r="AY1046" s="228">
        <v>301</v>
      </c>
      <c r="AZ1046" s="225" t="e">
        <f t="shared" si="178"/>
        <v>#N/A</v>
      </c>
      <c r="CL1046" s="18"/>
      <c r="CM1046" s="18"/>
      <c r="CN1046" s="18"/>
      <c r="CO1046" s="18"/>
      <c r="CP1046" s="218"/>
      <c r="CQ1046" s="218"/>
    </row>
    <row r="1047" spans="46:95" x14ac:dyDescent="0.3">
      <c r="AT1047" s="44" t="str">
        <f t="shared" si="179"/>
        <v>10_14S.L8.S</v>
      </c>
      <c r="AU1047" s="18" t="s">
        <v>68</v>
      </c>
      <c r="AV1047" s="18" t="s">
        <v>1182</v>
      </c>
      <c r="AW1047" s="20" t="s">
        <v>386</v>
      </c>
      <c r="AX1047" s="227">
        <v>1230501</v>
      </c>
      <c r="AY1047" s="228">
        <v>105</v>
      </c>
      <c r="AZ1047" s="225" t="e">
        <f t="shared" si="178"/>
        <v>#N/A</v>
      </c>
      <c r="CL1047" s="18"/>
      <c r="CM1047" s="18"/>
      <c r="CN1047" s="18"/>
      <c r="CO1047" s="18"/>
      <c r="CP1047" s="218"/>
      <c r="CQ1047" s="218"/>
    </row>
    <row r="1048" spans="46:95" x14ac:dyDescent="0.3">
      <c r="AT1048" s="44" t="str">
        <f t="shared" si="179"/>
        <v>10_14T.L8.S</v>
      </c>
      <c r="AU1048" s="18" t="s">
        <v>68</v>
      </c>
      <c r="AV1048" s="18" t="s">
        <v>930</v>
      </c>
      <c r="AW1048" s="20" t="s">
        <v>386</v>
      </c>
      <c r="AX1048" s="227">
        <v>1230501</v>
      </c>
      <c r="AY1048" s="228">
        <v>121</v>
      </c>
      <c r="AZ1048" s="225" t="e">
        <f t="shared" si="178"/>
        <v>#N/A</v>
      </c>
      <c r="CL1048" s="18"/>
      <c r="CM1048" s="18"/>
      <c r="CN1048" s="18"/>
      <c r="CO1048" s="18"/>
      <c r="CP1048" s="218"/>
      <c r="CQ1048" s="218"/>
    </row>
    <row r="1049" spans="46:95" x14ac:dyDescent="0.3">
      <c r="AT1049" s="44" t="str">
        <f t="shared" si="179"/>
        <v>11_12T.L8.S</v>
      </c>
      <c r="AU1049" s="18" t="s">
        <v>68</v>
      </c>
      <c r="AV1049" s="18" t="s">
        <v>863</v>
      </c>
      <c r="AW1049" s="20" t="s">
        <v>386</v>
      </c>
      <c r="AX1049" s="227">
        <v>1230501</v>
      </c>
      <c r="AY1049" s="228">
        <v>352</v>
      </c>
      <c r="AZ1049" s="225" t="e">
        <f t="shared" si="178"/>
        <v>#N/A</v>
      </c>
      <c r="CL1049" s="18"/>
      <c r="CM1049" s="18"/>
      <c r="CN1049" s="18"/>
      <c r="CO1049" s="18"/>
      <c r="CP1049" s="218"/>
      <c r="CQ1049" s="218"/>
    </row>
    <row r="1050" spans="46:95" x14ac:dyDescent="0.3">
      <c r="AT1050" s="44" t="str">
        <f t="shared" si="179"/>
        <v>11_13T.L8.S</v>
      </c>
      <c r="AU1050" s="18" t="s">
        <v>68</v>
      </c>
      <c r="AV1050" s="18" t="s">
        <v>898</v>
      </c>
      <c r="AW1050" s="20" t="s">
        <v>386</v>
      </c>
      <c r="AX1050" s="227">
        <v>1230501</v>
      </c>
      <c r="AY1050" s="228">
        <v>301</v>
      </c>
      <c r="AZ1050" s="225" t="e">
        <f t="shared" si="178"/>
        <v>#N/A</v>
      </c>
      <c r="CL1050" s="18"/>
      <c r="CM1050" s="18"/>
      <c r="CN1050" s="18"/>
      <c r="CO1050" s="18"/>
      <c r="CP1050" s="218"/>
      <c r="CQ1050" s="218"/>
    </row>
    <row r="1051" spans="46:95" x14ac:dyDescent="0.3">
      <c r="AT1051" s="44" t="str">
        <f t="shared" si="179"/>
        <v>11_14T.L8.S</v>
      </c>
      <c r="AU1051" s="18" t="s">
        <v>68</v>
      </c>
      <c r="AV1051" s="18" t="s">
        <v>943</v>
      </c>
      <c r="AW1051" s="20" t="s">
        <v>386</v>
      </c>
      <c r="AX1051" s="227">
        <v>1230501</v>
      </c>
      <c r="AY1051" s="228">
        <v>121</v>
      </c>
      <c r="AZ1051" s="225" t="e">
        <f t="shared" si="178"/>
        <v>#N/A</v>
      </c>
      <c r="CL1051" s="18"/>
      <c r="CM1051" s="18"/>
      <c r="CN1051" s="18"/>
      <c r="CO1051" s="18"/>
      <c r="CP1051" s="218"/>
      <c r="CQ1051" s="218"/>
    </row>
    <row r="1052" spans="46:95" x14ac:dyDescent="0.3">
      <c r="AT1052" s="44" t="str">
        <f t="shared" si="179"/>
        <v>12_13T.L8.S</v>
      </c>
      <c r="AU1052" s="18" t="s">
        <v>68</v>
      </c>
      <c r="AV1052" s="18" t="s">
        <v>907</v>
      </c>
      <c r="AW1052" s="20" t="s">
        <v>386</v>
      </c>
      <c r="AX1052" s="227">
        <v>1230501</v>
      </c>
      <c r="AY1052" s="228">
        <v>301</v>
      </c>
      <c r="AZ1052" s="225" t="e">
        <f t="shared" si="178"/>
        <v>#N/A</v>
      </c>
      <c r="CL1052" s="18"/>
      <c r="CM1052" s="18"/>
      <c r="CN1052" s="18"/>
      <c r="CO1052" s="18"/>
      <c r="CP1052" s="218"/>
      <c r="CQ1052" s="218"/>
    </row>
    <row r="1053" spans="46:95" x14ac:dyDescent="0.3">
      <c r="AT1053" s="44" t="str">
        <f t="shared" si="179"/>
        <v>12_14F.L8.S</v>
      </c>
      <c r="AU1053" s="18" t="s">
        <v>68</v>
      </c>
      <c r="AV1053" s="18" t="s">
        <v>603</v>
      </c>
      <c r="AW1053" s="20" t="s">
        <v>386</v>
      </c>
      <c r="AX1053" s="227">
        <v>1230501</v>
      </c>
      <c r="AY1053" s="228">
        <v>121</v>
      </c>
      <c r="AZ1053" s="225" t="e">
        <f t="shared" si="178"/>
        <v>#N/A</v>
      </c>
      <c r="CL1053" s="18"/>
      <c r="CM1053" s="18"/>
      <c r="CN1053" s="18"/>
      <c r="CO1053" s="18"/>
      <c r="CP1053" s="218"/>
      <c r="CQ1053" s="218"/>
    </row>
    <row r="1054" spans="46:95" x14ac:dyDescent="0.3">
      <c r="AT1054" s="44" t="str">
        <f t="shared" si="179"/>
        <v>12_14T.L8.S</v>
      </c>
      <c r="AU1054" s="18" t="s">
        <v>68</v>
      </c>
      <c r="AV1054" s="18" t="s">
        <v>957</v>
      </c>
      <c r="AW1054" s="20" t="s">
        <v>386</v>
      </c>
      <c r="AX1054" s="227">
        <v>1230501</v>
      </c>
      <c r="AY1054" s="228">
        <v>121</v>
      </c>
      <c r="AZ1054" s="225" t="e">
        <f t="shared" si="178"/>
        <v>#N/A</v>
      </c>
      <c r="CL1054" s="18"/>
      <c r="CM1054" s="18"/>
      <c r="CN1054" s="18"/>
      <c r="CO1054" s="18"/>
      <c r="CP1054" s="218"/>
      <c r="CQ1054" s="218"/>
    </row>
    <row r="1055" spans="46:95" x14ac:dyDescent="0.3">
      <c r="AT1055" s="44" t="str">
        <f t="shared" si="179"/>
        <v>12_15T.L8.S</v>
      </c>
      <c r="AU1055" s="18" t="s">
        <v>68</v>
      </c>
      <c r="AV1055" s="18" t="s">
        <v>988</v>
      </c>
      <c r="AW1055" s="20" t="s">
        <v>386</v>
      </c>
      <c r="AX1055" s="227">
        <v>1230501</v>
      </c>
      <c r="AY1055" s="228">
        <v>121</v>
      </c>
      <c r="AZ1055" s="225" t="e">
        <f t="shared" si="178"/>
        <v>#N/A</v>
      </c>
      <c r="CL1055" s="18"/>
      <c r="CM1055" s="18"/>
      <c r="CN1055" s="18"/>
      <c r="CO1055" s="18"/>
      <c r="CP1055" s="218"/>
      <c r="CQ1055" s="218"/>
    </row>
    <row r="1056" spans="46:95" x14ac:dyDescent="0.3">
      <c r="AT1056" s="44" t="str">
        <f t="shared" si="179"/>
        <v>12_18B.L8.S</v>
      </c>
      <c r="AU1056" s="18" t="s">
        <v>68</v>
      </c>
      <c r="AV1056" s="18" t="s">
        <v>133</v>
      </c>
      <c r="AW1056" s="20" t="s">
        <v>386</v>
      </c>
      <c r="AX1056" s="227">
        <v>1230501</v>
      </c>
      <c r="AY1056" s="228">
        <v>186</v>
      </c>
      <c r="AZ1056" s="225" t="e">
        <f t="shared" ref="AZ1056:AZ1119" si="180">AY1056*INDEX($DB$90:$DB$92,MATCH($CQ$85,Currency,0))/$DB$90</f>
        <v>#N/A</v>
      </c>
      <c r="CL1056" s="18"/>
      <c r="CM1056" s="18"/>
      <c r="CN1056" s="18"/>
      <c r="CO1056" s="18"/>
      <c r="CP1056" s="218"/>
      <c r="CQ1056" s="218"/>
    </row>
    <row r="1057" spans="46:95" x14ac:dyDescent="0.3">
      <c r="AT1057" s="44" t="str">
        <f t="shared" si="179"/>
        <v>12_20B.L8.S</v>
      </c>
      <c r="AU1057" s="18" t="s">
        <v>68</v>
      </c>
      <c r="AV1057" s="18" t="s">
        <v>219</v>
      </c>
      <c r="AW1057" s="20" t="s">
        <v>386</v>
      </c>
      <c r="AX1057" s="227">
        <v>1230501</v>
      </c>
      <c r="AY1057" s="228">
        <v>189</v>
      </c>
      <c r="AZ1057" s="225" t="e">
        <f t="shared" si="180"/>
        <v>#N/A</v>
      </c>
      <c r="CL1057" s="18"/>
      <c r="CM1057" s="18"/>
      <c r="CN1057" s="18"/>
      <c r="CO1057" s="18"/>
      <c r="CP1057" s="218"/>
      <c r="CQ1057" s="218"/>
    </row>
    <row r="1058" spans="46:95" x14ac:dyDescent="0.3">
      <c r="AT1058" s="44" t="str">
        <f t="shared" si="179"/>
        <v>12_22B.L8.S</v>
      </c>
      <c r="AU1058" s="18" t="s">
        <v>68</v>
      </c>
      <c r="AV1058" s="18" t="s">
        <v>336</v>
      </c>
      <c r="AW1058" s="20" t="s">
        <v>386</v>
      </c>
      <c r="AX1058" s="227">
        <v>1230501</v>
      </c>
      <c r="AY1058" s="228">
        <v>94</v>
      </c>
      <c r="AZ1058" s="225" t="e">
        <f t="shared" si="180"/>
        <v>#N/A</v>
      </c>
      <c r="CL1058" s="18"/>
      <c r="CM1058" s="18"/>
      <c r="CN1058" s="18"/>
      <c r="CO1058" s="18"/>
      <c r="CP1058" s="220"/>
      <c r="CQ1058" s="220"/>
    </row>
    <row r="1059" spans="46:95" x14ac:dyDescent="0.3">
      <c r="AT1059" s="44" t="str">
        <f t="shared" si="179"/>
        <v>12_24B.L8.S</v>
      </c>
      <c r="AU1059" s="18" t="s">
        <v>68</v>
      </c>
      <c r="AV1059" s="18" t="s">
        <v>424</v>
      </c>
      <c r="AW1059" s="20" t="s">
        <v>386</v>
      </c>
      <c r="AX1059" s="227">
        <v>1230501</v>
      </c>
      <c r="AY1059" s="228">
        <v>94</v>
      </c>
      <c r="AZ1059" s="225" t="e">
        <f t="shared" si="180"/>
        <v>#N/A</v>
      </c>
      <c r="CL1059" s="18"/>
      <c r="CM1059" s="18"/>
      <c r="CN1059" s="18"/>
      <c r="CO1059" s="18"/>
      <c r="CP1059" s="220"/>
      <c r="CQ1059" s="220"/>
    </row>
    <row r="1060" spans="46:95" x14ac:dyDescent="0.3">
      <c r="AT1060" s="44" t="str">
        <f t="shared" si="179"/>
        <v>12_26B.L8.S</v>
      </c>
      <c r="AU1060" s="18" t="s">
        <v>68</v>
      </c>
      <c r="AV1060" s="18" t="s">
        <v>510</v>
      </c>
      <c r="AW1060" s="20" t="s">
        <v>386</v>
      </c>
      <c r="AX1060" s="227">
        <v>1230501</v>
      </c>
      <c r="AY1060" s="228">
        <v>94</v>
      </c>
      <c r="AZ1060" s="225" t="e">
        <f t="shared" si="180"/>
        <v>#N/A</v>
      </c>
      <c r="CL1060" s="18"/>
      <c r="CM1060" s="18"/>
      <c r="CN1060" s="18"/>
      <c r="CO1060" s="18"/>
      <c r="CP1060" s="220"/>
      <c r="CQ1060" s="220"/>
    </row>
    <row r="1061" spans="46:95" x14ac:dyDescent="0.3">
      <c r="AT1061" s="44" t="str">
        <f t="shared" si="179"/>
        <v>13_14F.L8.S</v>
      </c>
      <c r="AU1061" s="18" t="s">
        <v>68</v>
      </c>
      <c r="AV1061" s="18" t="s">
        <v>623</v>
      </c>
      <c r="AW1061" s="20" t="s">
        <v>386</v>
      </c>
      <c r="AX1061" s="227">
        <v>1230501</v>
      </c>
      <c r="AY1061" s="228">
        <v>121</v>
      </c>
      <c r="AZ1061" s="225" t="e">
        <f t="shared" si="180"/>
        <v>#N/A</v>
      </c>
      <c r="CL1061" s="18"/>
      <c r="CM1061" s="18"/>
      <c r="CN1061" s="18"/>
      <c r="CO1061" s="18"/>
      <c r="CP1061" s="220"/>
      <c r="CQ1061" s="220"/>
    </row>
    <row r="1062" spans="46:95" x14ac:dyDescent="0.3">
      <c r="AT1062" s="44" t="str">
        <f t="shared" si="179"/>
        <v>13_14T.L8.S</v>
      </c>
      <c r="AU1062" s="18" t="s">
        <v>68</v>
      </c>
      <c r="AV1062" s="18" t="s">
        <v>971</v>
      </c>
      <c r="AW1062" s="20" t="s">
        <v>386</v>
      </c>
      <c r="AX1062" s="227">
        <v>1230501</v>
      </c>
      <c r="AY1062" s="228">
        <v>121</v>
      </c>
      <c r="AZ1062" s="225" t="e">
        <f t="shared" si="180"/>
        <v>#N/A</v>
      </c>
      <c r="CL1062" s="18"/>
      <c r="CM1062" s="18"/>
      <c r="CN1062" s="18"/>
      <c r="CO1062" s="18"/>
      <c r="CP1062" s="220"/>
      <c r="CQ1062" s="220"/>
    </row>
    <row r="1063" spans="46:95" x14ac:dyDescent="0.3">
      <c r="AT1063" s="44" t="str">
        <f t="shared" si="179"/>
        <v>13_15F.L8.S</v>
      </c>
      <c r="AU1063" s="18" t="s">
        <v>68</v>
      </c>
      <c r="AV1063" s="18" t="s">
        <v>653</v>
      </c>
      <c r="AW1063" s="20" t="s">
        <v>386</v>
      </c>
      <c r="AX1063" s="227">
        <v>1230501</v>
      </c>
      <c r="AY1063" s="228">
        <v>121</v>
      </c>
      <c r="AZ1063" s="225" t="e">
        <f t="shared" si="180"/>
        <v>#N/A</v>
      </c>
      <c r="CL1063" s="18"/>
      <c r="CM1063" s="18"/>
      <c r="CN1063" s="18"/>
      <c r="CO1063" s="18"/>
      <c r="CP1063" s="220"/>
      <c r="CQ1063" s="220"/>
    </row>
    <row r="1064" spans="46:95" x14ac:dyDescent="0.3">
      <c r="AT1064" s="44" t="str">
        <f t="shared" si="179"/>
        <v>13_15T.L8.S</v>
      </c>
      <c r="AU1064" s="18" t="s">
        <v>68</v>
      </c>
      <c r="AV1064" s="18" t="s">
        <v>997</v>
      </c>
      <c r="AW1064" s="20" t="s">
        <v>386</v>
      </c>
      <c r="AX1064" s="227">
        <v>1230501</v>
      </c>
      <c r="AY1064" s="228">
        <v>121</v>
      </c>
      <c r="AZ1064" s="225" t="e">
        <f t="shared" si="180"/>
        <v>#N/A</v>
      </c>
      <c r="CL1064" s="18"/>
      <c r="CM1064" s="18"/>
      <c r="CN1064" s="18"/>
      <c r="CO1064" s="18"/>
      <c r="CP1064" s="220"/>
      <c r="CQ1064" s="220"/>
    </row>
    <row r="1065" spans="46:95" x14ac:dyDescent="0.3">
      <c r="AT1065" s="44" t="str">
        <f t="shared" si="179"/>
        <v>13_16F.L8.S</v>
      </c>
      <c r="AU1065" s="18" t="s">
        <v>68</v>
      </c>
      <c r="AV1065" s="18" t="s">
        <v>690</v>
      </c>
      <c r="AW1065" s="20" t="s">
        <v>386</v>
      </c>
      <c r="AX1065" s="227">
        <v>1230501</v>
      </c>
      <c r="AY1065" s="228">
        <v>243</v>
      </c>
      <c r="AZ1065" s="225" t="e">
        <f t="shared" si="180"/>
        <v>#N/A</v>
      </c>
      <c r="CL1065" s="18"/>
      <c r="CM1065" s="18"/>
      <c r="CN1065" s="18"/>
      <c r="CO1065" s="18"/>
      <c r="CP1065" s="220"/>
      <c r="CQ1065" s="220"/>
    </row>
    <row r="1066" spans="46:95" x14ac:dyDescent="0.3">
      <c r="AT1066" s="44" t="str">
        <f t="shared" si="179"/>
        <v>14_14F.L8.S</v>
      </c>
      <c r="AU1066" s="18" t="s">
        <v>68</v>
      </c>
      <c r="AV1066" s="18" t="s">
        <v>638</v>
      </c>
      <c r="AW1066" s="20" t="s">
        <v>386</v>
      </c>
      <c r="AX1066" s="227">
        <v>1230501</v>
      </c>
      <c r="AY1066" s="228">
        <v>121</v>
      </c>
      <c r="AZ1066" s="225" t="e">
        <f t="shared" si="180"/>
        <v>#N/A</v>
      </c>
      <c r="CL1066" s="18"/>
      <c r="CM1066" s="18"/>
      <c r="CN1066" s="18"/>
      <c r="CO1066" s="18"/>
      <c r="CP1066" s="220"/>
      <c r="CQ1066" s="220"/>
    </row>
    <row r="1067" spans="46:95" x14ac:dyDescent="0.3">
      <c r="AT1067" s="44" t="str">
        <f t="shared" si="179"/>
        <v>14_14T.L8.S</v>
      </c>
      <c r="AU1067" s="18" t="s">
        <v>68</v>
      </c>
      <c r="AV1067" s="18" t="s">
        <v>979</v>
      </c>
      <c r="AW1067" s="20" t="s">
        <v>386</v>
      </c>
      <c r="AX1067" s="227">
        <v>1230501</v>
      </c>
      <c r="AY1067" s="228">
        <v>121</v>
      </c>
      <c r="AZ1067" s="225" t="e">
        <f t="shared" si="180"/>
        <v>#N/A</v>
      </c>
      <c r="CL1067" s="18"/>
      <c r="CM1067" s="18"/>
      <c r="CN1067" s="18"/>
      <c r="CO1067" s="18"/>
      <c r="CP1067" s="220"/>
      <c r="CQ1067" s="220"/>
    </row>
    <row r="1068" spans="46:95" x14ac:dyDescent="0.3">
      <c r="AT1068" s="44" t="str">
        <f t="shared" si="179"/>
        <v>14_15F.L8.S</v>
      </c>
      <c r="AU1068" s="18" t="s">
        <v>68</v>
      </c>
      <c r="AV1068" s="18" t="s">
        <v>671</v>
      </c>
      <c r="AW1068" s="20" t="s">
        <v>386</v>
      </c>
      <c r="AX1068" s="227">
        <v>1230501</v>
      </c>
      <c r="AY1068" s="228">
        <v>121</v>
      </c>
      <c r="AZ1068" s="225" t="e">
        <f t="shared" si="180"/>
        <v>#N/A</v>
      </c>
      <c r="CL1068" s="18"/>
      <c r="CM1068" s="18"/>
      <c r="CN1068" s="18"/>
      <c r="CO1068" s="18"/>
      <c r="CP1068" s="220"/>
      <c r="CQ1068" s="220"/>
    </row>
    <row r="1069" spans="46:95" x14ac:dyDescent="0.3">
      <c r="AT1069" s="44" t="str">
        <f t="shared" si="179"/>
        <v>14_15T.L8.S</v>
      </c>
      <c r="AU1069" s="18" t="s">
        <v>68</v>
      </c>
      <c r="AV1069" s="18" t="s">
        <v>1004</v>
      </c>
      <c r="AW1069" s="20" t="s">
        <v>386</v>
      </c>
      <c r="AX1069" s="227">
        <v>1230501</v>
      </c>
      <c r="AY1069" s="228">
        <v>121</v>
      </c>
      <c r="AZ1069" s="225" t="e">
        <f t="shared" si="180"/>
        <v>#N/A</v>
      </c>
      <c r="CL1069" s="18"/>
      <c r="CM1069" s="18"/>
      <c r="CN1069" s="18"/>
      <c r="CO1069" s="18"/>
      <c r="CP1069" s="220"/>
      <c r="CQ1069" s="220"/>
    </row>
    <row r="1070" spans="46:95" x14ac:dyDescent="0.3">
      <c r="AT1070" s="44" t="str">
        <f t="shared" si="179"/>
        <v>14_16F.L8.S</v>
      </c>
      <c r="AU1070" s="18" t="s">
        <v>68</v>
      </c>
      <c r="AV1070" s="18" t="s">
        <v>707</v>
      </c>
      <c r="AW1070" s="20" t="s">
        <v>386</v>
      </c>
      <c r="AX1070" s="227">
        <v>1230501</v>
      </c>
      <c r="AY1070" s="228">
        <v>243</v>
      </c>
      <c r="AZ1070" s="225" t="e">
        <f t="shared" si="180"/>
        <v>#N/A</v>
      </c>
      <c r="CL1070" s="18"/>
      <c r="CM1070" s="18"/>
      <c r="CN1070" s="18"/>
      <c r="CO1070" s="18"/>
      <c r="CP1070" s="220"/>
      <c r="CQ1070" s="220"/>
    </row>
    <row r="1071" spans="46:95" x14ac:dyDescent="0.3">
      <c r="AT1071" s="44" t="str">
        <f t="shared" si="179"/>
        <v>14_16T.L8.S</v>
      </c>
      <c r="AU1071" s="18" t="s">
        <v>68</v>
      </c>
      <c r="AV1071" s="18" t="s">
        <v>1020</v>
      </c>
      <c r="AW1071" s="20" t="s">
        <v>386</v>
      </c>
      <c r="AX1071" s="227">
        <v>1230501</v>
      </c>
      <c r="AY1071" s="228">
        <v>243</v>
      </c>
      <c r="AZ1071" s="225" t="e">
        <f t="shared" si="180"/>
        <v>#N/A</v>
      </c>
      <c r="CL1071" s="18"/>
      <c r="CM1071" s="18"/>
      <c r="CN1071" s="18"/>
      <c r="CO1071" s="18"/>
      <c r="CP1071" s="220"/>
      <c r="CQ1071" s="220"/>
    </row>
    <row r="1072" spans="46:95" x14ac:dyDescent="0.3">
      <c r="AT1072" s="44" t="str">
        <f t="shared" si="179"/>
        <v>14_18B.L8.S</v>
      </c>
      <c r="AU1072" s="18" t="s">
        <v>68</v>
      </c>
      <c r="AV1072" s="18" t="s">
        <v>160</v>
      </c>
      <c r="AW1072" s="20" t="s">
        <v>386</v>
      </c>
      <c r="AX1072" s="227">
        <v>1230501</v>
      </c>
      <c r="AY1072" s="228">
        <v>186</v>
      </c>
      <c r="AZ1072" s="225" t="e">
        <f t="shared" si="180"/>
        <v>#N/A</v>
      </c>
      <c r="CL1072" s="18"/>
      <c r="CM1072" s="18"/>
      <c r="CN1072" s="18"/>
      <c r="CO1072" s="18"/>
      <c r="CP1072" s="220"/>
      <c r="CQ1072" s="220"/>
    </row>
    <row r="1073" spans="46:95" x14ac:dyDescent="0.3">
      <c r="AT1073" s="44" t="str">
        <f t="shared" si="179"/>
        <v>14_20B.L8.S</v>
      </c>
      <c r="AU1073" s="18" t="s">
        <v>68</v>
      </c>
      <c r="AV1073" s="18" t="s">
        <v>256</v>
      </c>
      <c r="AW1073" s="20" t="s">
        <v>386</v>
      </c>
      <c r="AX1073" s="227">
        <v>1230501</v>
      </c>
      <c r="AY1073" s="228">
        <v>189</v>
      </c>
      <c r="AZ1073" s="225" t="e">
        <f t="shared" si="180"/>
        <v>#N/A</v>
      </c>
      <c r="CL1073" s="18"/>
      <c r="CM1073" s="18"/>
      <c r="CN1073" s="18"/>
      <c r="CO1073" s="18"/>
      <c r="CP1073" s="220"/>
      <c r="CQ1073" s="220"/>
    </row>
    <row r="1074" spans="46:95" x14ac:dyDescent="0.3">
      <c r="AT1074" s="44" t="str">
        <f t="shared" si="179"/>
        <v>14_22B.L8.S</v>
      </c>
      <c r="AU1074" s="18" t="s">
        <v>68</v>
      </c>
      <c r="AV1074" s="18" t="s">
        <v>353</v>
      </c>
      <c r="AW1074" s="20" t="s">
        <v>386</v>
      </c>
      <c r="AX1074" s="227">
        <v>1230501</v>
      </c>
      <c r="AY1074" s="228">
        <v>94</v>
      </c>
      <c r="AZ1074" s="225" t="e">
        <f t="shared" si="180"/>
        <v>#N/A</v>
      </c>
      <c r="CL1074" s="18"/>
      <c r="CM1074" s="18"/>
      <c r="CN1074" s="18"/>
      <c r="CO1074" s="18"/>
      <c r="CP1074" s="220"/>
      <c r="CQ1074" s="220"/>
    </row>
    <row r="1075" spans="46:95" x14ac:dyDescent="0.3">
      <c r="AT1075" s="44" t="str">
        <f t="shared" si="179"/>
        <v>14_24B.L8.S</v>
      </c>
      <c r="AU1075" s="18" t="s">
        <v>68</v>
      </c>
      <c r="AV1075" s="18" t="s">
        <v>440</v>
      </c>
      <c r="AW1075" s="20" t="s">
        <v>386</v>
      </c>
      <c r="AX1075" s="227">
        <v>1230501</v>
      </c>
      <c r="AY1075" s="228">
        <v>94</v>
      </c>
      <c r="AZ1075" s="225" t="e">
        <f t="shared" si="180"/>
        <v>#N/A</v>
      </c>
      <c r="CL1075" s="18"/>
      <c r="CM1075" s="18"/>
      <c r="CN1075" s="18"/>
      <c r="CO1075" s="18"/>
      <c r="CP1075" s="220"/>
      <c r="CQ1075" s="220"/>
    </row>
    <row r="1076" spans="46:95" x14ac:dyDescent="0.3">
      <c r="AT1076" s="44" t="str">
        <f t="shared" si="179"/>
        <v>14_26B.L8.S</v>
      </c>
      <c r="AU1076" s="18" t="s">
        <v>68</v>
      </c>
      <c r="AV1076" s="18" t="s">
        <v>529</v>
      </c>
      <c r="AW1076" s="20" t="s">
        <v>386</v>
      </c>
      <c r="AX1076" s="227">
        <v>1230501</v>
      </c>
      <c r="AY1076" s="228">
        <v>94</v>
      </c>
      <c r="AZ1076" s="225" t="e">
        <f t="shared" si="180"/>
        <v>#N/A</v>
      </c>
      <c r="CL1076" s="18"/>
      <c r="CM1076" s="18"/>
      <c r="CN1076" s="18"/>
      <c r="CO1076" s="18"/>
      <c r="CP1076" s="220"/>
      <c r="CQ1076" s="220"/>
    </row>
    <row r="1077" spans="46:95" x14ac:dyDescent="0.3">
      <c r="AT1077" s="44" t="str">
        <f t="shared" si="179"/>
        <v>15_16F.L8.S</v>
      </c>
      <c r="AU1077" s="18" t="s">
        <v>68</v>
      </c>
      <c r="AV1077" s="18" t="s">
        <v>725</v>
      </c>
      <c r="AW1077" s="20" t="s">
        <v>386</v>
      </c>
      <c r="AX1077" s="227">
        <v>1230501</v>
      </c>
      <c r="AY1077" s="228">
        <v>243</v>
      </c>
      <c r="AZ1077" s="225" t="e">
        <f t="shared" si="180"/>
        <v>#N/A</v>
      </c>
      <c r="CL1077" s="18"/>
      <c r="CM1077" s="18"/>
      <c r="CN1077" s="18"/>
      <c r="CO1077" s="18"/>
      <c r="CP1077" s="220"/>
      <c r="CQ1077" s="220"/>
    </row>
    <row r="1078" spans="46:95" x14ac:dyDescent="0.3">
      <c r="AT1078" s="44" t="str">
        <f t="shared" si="179"/>
        <v>16_16F.L8.S</v>
      </c>
      <c r="AU1078" s="18" t="s">
        <v>68</v>
      </c>
      <c r="AV1078" s="18" t="s">
        <v>741</v>
      </c>
      <c r="AW1078" s="20" t="s">
        <v>386</v>
      </c>
      <c r="AX1078" s="227">
        <v>1230501</v>
      </c>
      <c r="AY1078" s="228">
        <v>243</v>
      </c>
      <c r="AZ1078" s="225" t="e">
        <f t="shared" si="180"/>
        <v>#N/A</v>
      </c>
      <c r="CL1078" s="18"/>
      <c r="CM1078" s="18"/>
      <c r="CN1078" s="18"/>
      <c r="CO1078" s="18"/>
      <c r="CP1078" s="220"/>
      <c r="CQ1078" s="220"/>
    </row>
    <row r="1079" spans="46:95" x14ac:dyDescent="0.3">
      <c r="AT1079" s="44" t="str">
        <f t="shared" si="179"/>
        <v>16_16T.L8.S</v>
      </c>
      <c r="AU1079" s="18" t="s">
        <v>68</v>
      </c>
      <c r="AV1079" s="18" t="s">
        <v>1036</v>
      </c>
      <c r="AW1079" s="20" t="s">
        <v>386</v>
      </c>
      <c r="AX1079" s="227">
        <v>1230501</v>
      </c>
      <c r="AY1079" s="228">
        <v>243</v>
      </c>
      <c r="AZ1079" s="225" t="e">
        <f t="shared" si="180"/>
        <v>#N/A</v>
      </c>
      <c r="CL1079" s="18"/>
      <c r="CM1079" s="18"/>
      <c r="CN1079" s="18"/>
      <c r="CO1079" s="18"/>
      <c r="CP1079" s="220"/>
      <c r="CQ1079" s="220"/>
    </row>
    <row r="1080" spans="46:95" x14ac:dyDescent="0.3">
      <c r="AT1080" s="44" t="str">
        <f t="shared" si="179"/>
        <v>16_18B.L8.S</v>
      </c>
      <c r="AU1080" s="18" t="s">
        <v>68</v>
      </c>
      <c r="AV1080" s="18" t="s">
        <v>187</v>
      </c>
      <c r="AW1080" s="20" t="s">
        <v>386</v>
      </c>
      <c r="AX1080" s="227">
        <v>1230501</v>
      </c>
      <c r="AY1080" s="228">
        <v>186</v>
      </c>
      <c r="AZ1080" s="225" t="e">
        <f t="shared" si="180"/>
        <v>#N/A</v>
      </c>
      <c r="CL1080" s="18"/>
      <c r="CM1080" s="18"/>
      <c r="CN1080" s="18"/>
      <c r="CO1080" s="18"/>
      <c r="CP1080" s="220"/>
      <c r="CQ1080" s="220"/>
    </row>
    <row r="1081" spans="46:95" x14ac:dyDescent="0.3">
      <c r="AT1081" s="44" t="str">
        <f t="shared" si="179"/>
        <v>16_18F.L8.S</v>
      </c>
      <c r="AU1081" s="18" t="s">
        <v>68</v>
      </c>
      <c r="AV1081" s="18" t="s">
        <v>753</v>
      </c>
      <c r="AW1081" s="20" t="s">
        <v>386</v>
      </c>
      <c r="AX1081" s="227">
        <v>1230501</v>
      </c>
      <c r="AY1081" s="228">
        <v>186</v>
      </c>
      <c r="AZ1081" s="225" t="e">
        <f t="shared" si="180"/>
        <v>#N/A</v>
      </c>
      <c r="CL1081" s="18"/>
      <c r="CM1081" s="18"/>
      <c r="CN1081" s="18"/>
      <c r="CO1081" s="18"/>
      <c r="CP1081" s="220"/>
      <c r="CQ1081" s="220"/>
    </row>
    <row r="1082" spans="46:95" x14ac:dyDescent="0.3">
      <c r="AT1082" s="44" t="str">
        <f t="shared" si="179"/>
        <v>16_18T.L8.S</v>
      </c>
      <c r="AU1082" s="18" t="s">
        <v>68</v>
      </c>
      <c r="AV1082" s="18" t="s">
        <v>1237</v>
      </c>
      <c r="AW1082" s="20" t="s">
        <v>386</v>
      </c>
      <c r="AX1082" s="227">
        <v>1230501</v>
      </c>
      <c r="AY1082" s="228">
        <v>186</v>
      </c>
      <c r="AZ1082" s="225" t="e">
        <f t="shared" si="180"/>
        <v>#N/A</v>
      </c>
      <c r="CL1082" s="18"/>
      <c r="CM1082" s="18"/>
      <c r="CN1082" s="18"/>
      <c r="CO1082" s="18"/>
      <c r="CP1082" s="220"/>
      <c r="CQ1082" s="220"/>
    </row>
    <row r="1083" spans="46:95" x14ac:dyDescent="0.3">
      <c r="AT1083" s="44" t="str">
        <f t="shared" si="179"/>
        <v>16_20B.L8.S</v>
      </c>
      <c r="AU1083" s="18" t="s">
        <v>68</v>
      </c>
      <c r="AV1083" s="18" t="s">
        <v>297</v>
      </c>
      <c r="AW1083" s="20" t="s">
        <v>386</v>
      </c>
      <c r="AX1083" s="227">
        <v>1230501</v>
      </c>
      <c r="AY1083" s="228">
        <v>189</v>
      </c>
      <c r="AZ1083" s="225" t="e">
        <f t="shared" si="180"/>
        <v>#N/A</v>
      </c>
      <c r="CL1083" s="18"/>
      <c r="CM1083" s="18"/>
      <c r="CN1083" s="18"/>
      <c r="CO1083" s="18"/>
      <c r="CP1083" s="220"/>
      <c r="CQ1083" s="220"/>
    </row>
    <row r="1084" spans="46:95" x14ac:dyDescent="0.3">
      <c r="AT1084" s="44" t="str">
        <f t="shared" si="179"/>
        <v>16_22B.L8.S</v>
      </c>
      <c r="AU1084" s="18" t="s">
        <v>68</v>
      </c>
      <c r="AV1084" s="18" t="s">
        <v>373</v>
      </c>
      <c r="AW1084" s="20" t="s">
        <v>386</v>
      </c>
      <c r="AX1084" s="227">
        <v>1230501</v>
      </c>
      <c r="AY1084" s="228">
        <v>94</v>
      </c>
      <c r="AZ1084" s="225" t="e">
        <f t="shared" si="180"/>
        <v>#N/A</v>
      </c>
      <c r="CL1084" s="18"/>
      <c r="CM1084" s="18"/>
      <c r="CN1084" s="18"/>
      <c r="CO1084" s="18"/>
      <c r="CP1084" s="220"/>
      <c r="CQ1084" s="220"/>
    </row>
    <row r="1085" spans="46:95" x14ac:dyDescent="0.3">
      <c r="AT1085" s="44" t="str">
        <f t="shared" si="179"/>
        <v>16_24B.L8.S</v>
      </c>
      <c r="AU1085" s="18" t="s">
        <v>68</v>
      </c>
      <c r="AV1085" s="18" t="s">
        <v>457</v>
      </c>
      <c r="AW1085" s="20" t="s">
        <v>386</v>
      </c>
      <c r="AX1085" s="227">
        <v>1230501</v>
      </c>
      <c r="AY1085" s="228">
        <v>94</v>
      </c>
      <c r="AZ1085" s="225" t="e">
        <f t="shared" si="180"/>
        <v>#N/A</v>
      </c>
      <c r="CL1085" s="18"/>
      <c r="CM1085" s="18"/>
      <c r="CN1085" s="18"/>
      <c r="CO1085" s="18"/>
      <c r="CP1085" s="220"/>
      <c r="CQ1085" s="220"/>
    </row>
    <row r="1086" spans="46:95" x14ac:dyDescent="0.3">
      <c r="AT1086" s="44" t="str">
        <f t="shared" si="179"/>
        <v>16_26B.L8.S</v>
      </c>
      <c r="AU1086" s="18" t="s">
        <v>68</v>
      </c>
      <c r="AV1086" s="18" t="s">
        <v>550</v>
      </c>
      <c r="AW1086" s="20" t="s">
        <v>386</v>
      </c>
      <c r="AX1086" s="227">
        <v>1230501</v>
      </c>
      <c r="AY1086" s="228">
        <v>94</v>
      </c>
      <c r="AZ1086" s="225" t="e">
        <f t="shared" si="180"/>
        <v>#N/A</v>
      </c>
      <c r="CL1086" s="18"/>
      <c r="CM1086" s="18"/>
      <c r="CN1086" s="18"/>
      <c r="CO1086" s="18"/>
      <c r="CP1086" s="220"/>
      <c r="CQ1086" s="220"/>
    </row>
    <row r="1087" spans="46:95" x14ac:dyDescent="0.3">
      <c r="AT1087" s="44" t="str">
        <f t="shared" si="179"/>
        <v>18_20B.L8.S</v>
      </c>
      <c r="AU1087" s="18" t="s">
        <v>68</v>
      </c>
      <c r="AV1087" s="18" t="s">
        <v>317</v>
      </c>
      <c r="AW1087" s="20" t="s">
        <v>386</v>
      </c>
      <c r="AX1087" s="227">
        <v>1230501</v>
      </c>
      <c r="AY1087" s="228">
        <v>189</v>
      </c>
      <c r="AZ1087" s="225" t="e">
        <f t="shared" si="180"/>
        <v>#N/A</v>
      </c>
      <c r="CL1087" s="18"/>
      <c r="CM1087" s="18"/>
      <c r="CN1087" s="18"/>
      <c r="CO1087" s="18"/>
      <c r="CP1087" s="220"/>
      <c r="CQ1087" s="220"/>
    </row>
    <row r="1088" spans="46:95" x14ac:dyDescent="0.3">
      <c r="AT1088" s="44" t="str">
        <f t="shared" si="179"/>
        <v>18_22B.L8.S</v>
      </c>
      <c r="AU1088" s="18" t="s">
        <v>68</v>
      </c>
      <c r="AV1088" s="18" t="s">
        <v>391</v>
      </c>
      <c r="AW1088" s="20" t="s">
        <v>386</v>
      </c>
      <c r="AX1088" s="227">
        <v>1230501</v>
      </c>
      <c r="AY1088" s="228">
        <v>94</v>
      </c>
      <c r="AZ1088" s="225" t="e">
        <f t="shared" si="180"/>
        <v>#N/A</v>
      </c>
      <c r="CL1088" s="18"/>
      <c r="CM1088" s="18"/>
      <c r="CN1088" s="18"/>
      <c r="CO1088" s="18"/>
      <c r="CP1088" s="220"/>
      <c r="CQ1088" s="220"/>
    </row>
    <row r="1089" spans="46:95" x14ac:dyDescent="0.3">
      <c r="AT1089" s="44" t="str">
        <f t="shared" si="179"/>
        <v>18_24B.L8.S</v>
      </c>
      <c r="AU1089" s="18" t="s">
        <v>68</v>
      </c>
      <c r="AV1089" s="18" t="s">
        <v>475</v>
      </c>
      <c r="AW1089" s="20" t="s">
        <v>386</v>
      </c>
      <c r="AX1089" s="227">
        <v>1230501</v>
      </c>
      <c r="AY1089" s="228">
        <v>94</v>
      </c>
      <c r="AZ1089" s="225" t="e">
        <f t="shared" si="180"/>
        <v>#N/A</v>
      </c>
      <c r="CL1089" s="18"/>
      <c r="CM1089" s="18"/>
      <c r="CN1089" s="18"/>
      <c r="CO1089" s="18"/>
      <c r="CP1089" s="220"/>
      <c r="CQ1089" s="220"/>
    </row>
    <row r="1090" spans="46:95" x14ac:dyDescent="0.3">
      <c r="AT1090" s="44" t="str">
        <f t="shared" si="179"/>
        <v>20_22B.L8.S</v>
      </c>
      <c r="AU1090" s="18" t="s">
        <v>68</v>
      </c>
      <c r="AV1090" s="18" t="s">
        <v>410</v>
      </c>
      <c r="AW1090" s="20" t="s">
        <v>386</v>
      </c>
      <c r="AX1090" s="227">
        <v>1230501</v>
      </c>
      <c r="AY1090" s="228">
        <v>94</v>
      </c>
      <c r="AZ1090" s="225" t="e">
        <f t="shared" si="180"/>
        <v>#N/A</v>
      </c>
      <c r="CL1090" s="18"/>
      <c r="CM1090" s="18"/>
      <c r="CN1090" s="18"/>
      <c r="CO1090" s="18"/>
      <c r="CP1090" s="220"/>
      <c r="CQ1090" s="220"/>
    </row>
    <row r="1091" spans="46:95" x14ac:dyDescent="0.3">
      <c r="AT1091" s="44" t="str">
        <f t="shared" si="179"/>
        <v>20_24B.L8.S</v>
      </c>
      <c r="AU1091" s="18" t="s">
        <v>68</v>
      </c>
      <c r="AV1091" s="18" t="s">
        <v>494</v>
      </c>
      <c r="AW1091" s="20" t="s">
        <v>386</v>
      </c>
      <c r="AX1091" s="227">
        <v>1230501</v>
      </c>
      <c r="AY1091" s="228">
        <v>94</v>
      </c>
      <c r="AZ1091" s="225" t="e">
        <f t="shared" si="180"/>
        <v>#N/A</v>
      </c>
      <c r="CL1091" s="18"/>
      <c r="CM1091" s="18"/>
      <c r="CN1091" s="18"/>
      <c r="CO1091" s="18"/>
      <c r="CP1091" s="220"/>
      <c r="CQ1091" s="220"/>
    </row>
    <row r="1092" spans="46:95" x14ac:dyDescent="0.3">
      <c r="AT1092" s="44" t="str">
        <f t="shared" si="179"/>
        <v>3H_13S.L8.S</v>
      </c>
      <c r="AU1092" s="18" t="s">
        <v>68</v>
      </c>
      <c r="AV1092" s="18" t="s">
        <v>1054</v>
      </c>
      <c r="AW1092" s="20" t="s">
        <v>386</v>
      </c>
      <c r="AX1092" s="227">
        <v>1230501</v>
      </c>
      <c r="AY1092" s="228">
        <v>256</v>
      </c>
      <c r="AZ1092" s="225" t="e">
        <f t="shared" si="180"/>
        <v>#N/A</v>
      </c>
      <c r="CL1092" s="18"/>
      <c r="CM1092" s="18"/>
      <c r="CN1092" s="18"/>
      <c r="CO1092" s="18"/>
      <c r="CP1092" s="220"/>
      <c r="CQ1092" s="220"/>
    </row>
    <row r="1093" spans="46:95" x14ac:dyDescent="0.3">
      <c r="AT1093" s="44" t="str">
        <f t="shared" si="179"/>
        <v>4_14S.L8.S</v>
      </c>
      <c r="AU1093" s="18" t="s">
        <v>68</v>
      </c>
      <c r="AV1093" s="18" t="s">
        <v>1071</v>
      </c>
      <c r="AW1093" s="20" t="s">
        <v>386</v>
      </c>
      <c r="AX1093" s="227">
        <v>1230501</v>
      </c>
      <c r="AY1093" s="228">
        <v>223</v>
      </c>
      <c r="AZ1093" s="225" t="e">
        <f t="shared" si="180"/>
        <v>#N/A</v>
      </c>
      <c r="CL1093" s="18"/>
      <c r="CM1093" s="18"/>
      <c r="CN1093" s="18"/>
      <c r="CO1093" s="18"/>
      <c r="CP1093" s="220"/>
      <c r="CQ1093" s="220"/>
    </row>
    <row r="1094" spans="46:95" x14ac:dyDescent="0.3">
      <c r="AT1094" s="44" t="str">
        <f t="shared" si="179"/>
        <v>4_14x8S.L8.S</v>
      </c>
      <c r="AU1094" s="18" t="s">
        <v>68</v>
      </c>
      <c r="AV1094" s="18" t="s">
        <v>1107</v>
      </c>
      <c r="AW1094" s="20" t="s">
        <v>386</v>
      </c>
      <c r="AX1094" s="227">
        <v>1230501</v>
      </c>
      <c r="AY1094" s="228">
        <v>223</v>
      </c>
      <c r="AZ1094" s="225" t="e">
        <f t="shared" si="180"/>
        <v>#N/A</v>
      </c>
      <c r="CL1094" s="18"/>
      <c r="CM1094" s="18"/>
      <c r="CN1094" s="18"/>
      <c r="CO1094" s="18"/>
      <c r="CP1094" s="220"/>
      <c r="CQ1094" s="220"/>
    </row>
    <row r="1095" spans="46:95" x14ac:dyDescent="0.3">
      <c r="AT1095" s="44" t="str">
        <f t="shared" si="179"/>
        <v>5_14S.L8.S</v>
      </c>
      <c r="AU1095" s="18" t="s">
        <v>68</v>
      </c>
      <c r="AV1095" s="18" t="s">
        <v>1081</v>
      </c>
      <c r="AW1095" s="20" t="s">
        <v>386</v>
      </c>
      <c r="AX1095" s="227">
        <v>1230501</v>
      </c>
      <c r="AY1095" s="228">
        <v>75</v>
      </c>
      <c r="AZ1095" s="225" t="e">
        <f t="shared" si="180"/>
        <v>#N/A</v>
      </c>
      <c r="CL1095" s="18"/>
      <c r="CM1095" s="18"/>
      <c r="CN1095" s="18"/>
      <c r="CO1095" s="18"/>
      <c r="CP1095" s="220"/>
      <c r="CQ1095" s="220"/>
    </row>
    <row r="1096" spans="46:95" x14ac:dyDescent="0.3">
      <c r="AT1096" s="44" t="str">
        <f t="shared" si="179"/>
        <v>5_14x8S.L8.S</v>
      </c>
      <c r="AU1096" s="18" t="s">
        <v>68</v>
      </c>
      <c r="AV1096" s="18" t="s">
        <v>1118</v>
      </c>
      <c r="AW1096" s="20" t="s">
        <v>386</v>
      </c>
      <c r="AX1096" s="227">
        <v>1230501</v>
      </c>
      <c r="AY1096" s="228">
        <v>75</v>
      </c>
      <c r="AZ1096" s="225" t="e">
        <f t="shared" si="180"/>
        <v>#N/A</v>
      </c>
      <c r="CL1096" s="18"/>
      <c r="CM1096" s="18"/>
      <c r="CN1096" s="18"/>
      <c r="CO1096" s="18"/>
      <c r="CP1096" s="220"/>
      <c r="CQ1096" s="220"/>
    </row>
    <row r="1097" spans="46:95" x14ac:dyDescent="0.3">
      <c r="AT1097" s="44" t="str">
        <f t="shared" si="179"/>
        <v>5H_14x8S.L8.S</v>
      </c>
      <c r="AU1097" s="18" t="s">
        <v>68</v>
      </c>
      <c r="AV1097" s="18" t="s">
        <v>1126</v>
      </c>
      <c r="AW1097" s="20" t="s">
        <v>386</v>
      </c>
      <c r="AX1097" s="227">
        <v>1230501</v>
      </c>
      <c r="AY1097" s="228">
        <v>196</v>
      </c>
      <c r="AZ1097" s="225" t="e">
        <f t="shared" si="180"/>
        <v>#N/A</v>
      </c>
      <c r="CL1097" s="18"/>
      <c r="CM1097" s="18"/>
      <c r="CN1097" s="18"/>
      <c r="CO1097" s="18"/>
      <c r="CP1097" s="220"/>
      <c r="CQ1097" s="220"/>
    </row>
    <row r="1098" spans="46:95" x14ac:dyDescent="0.3">
      <c r="AT1098" s="44" t="str">
        <f t="shared" si="179"/>
        <v>6_12S.L8.S</v>
      </c>
      <c r="AU1098" s="18" t="s">
        <v>68</v>
      </c>
      <c r="AV1098" s="18" t="s">
        <v>1047</v>
      </c>
      <c r="AW1098" s="20" t="s">
        <v>386</v>
      </c>
      <c r="AX1098" s="227">
        <v>1230501</v>
      </c>
      <c r="AY1098" s="228">
        <v>307</v>
      </c>
      <c r="AZ1098" s="225" t="e">
        <f t="shared" si="180"/>
        <v>#N/A</v>
      </c>
      <c r="CL1098" s="18"/>
      <c r="CM1098" s="18"/>
      <c r="CN1098" s="18"/>
      <c r="CO1098" s="18"/>
      <c r="CP1098" s="220"/>
      <c r="CQ1098" s="220"/>
    </row>
    <row r="1099" spans="46:95" x14ac:dyDescent="0.3">
      <c r="AT1099" s="44" t="str">
        <f t="shared" si="179"/>
        <v>6_13S.L8.S</v>
      </c>
      <c r="AU1099" s="18" t="s">
        <v>68</v>
      </c>
      <c r="AV1099" s="18" t="s">
        <v>1066</v>
      </c>
      <c r="AW1099" s="20" t="s">
        <v>386</v>
      </c>
      <c r="AX1099" s="227">
        <v>1230501</v>
      </c>
      <c r="AY1099" s="228">
        <v>296</v>
      </c>
      <c r="AZ1099" s="225" t="e">
        <f t="shared" si="180"/>
        <v>#N/A</v>
      </c>
      <c r="CL1099" s="18"/>
      <c r="CM1099" s="18"/>
      <c r="CN1099" s="18"/>
      <c r="CO1099" s="18"/>
      <c r="CP1099" s="220"/>
      <c r="CQ1099" s="220"/>
    </row>
    <row r="1100" spans="46:95" x14ac:dyDescent="0.3">
      <c r="AT1100" s="44" t="str">
        <f t="shared" si="179"/>
        <v>6_6T.L8.S</v>
      </c>
      <c r="AU1100" s="18" t="s">
        <v>68</v>
      </c>
      <c r="AV1100" s="18" t="s">
        <v>1247</v>
      </c>
      <c r="AW1100" s="20" t="s">
        <v>386</v>
      </c>
      <c r="AX1100" s="227">
        <v>1230501</v>
      </c>
      <c r="AY1100" s="228">
        <v>405</v>
      </c>
      <c r="AZ1100" s="225" t="e">
        <f t="shared" si="180"/>
        <v>#N/A</v>
      </c>
      <c r="CL1100" s="18"/>
      <c r="CM1100" s="18"/>
      <c r="CN1100" s="18"/>
      <c r="CO1100" s="18"/>
      <c r="CP1100" s="220"/>
      <c r="CQ1100" s="220"/>
    </row>
    <row r="1101" spans="46:95" x14ac:dyDescent="0.3">
      <c r="AT1101" s="44" t="str">
        <f t="shared" si="179"/>
        <v>6_8T.L8.S</v>
      </c>
      <c r="AU1101" s="18" t="s">
        <v>68</v>
      </c>
      <c r="AV1101" s="18" t="s">
        <v>1249</v>
      </c>
      <c r="AW1101" s="20" t="s">
        <v>386</v>
      </c>
      <c r="AX1101" s="227">
        <v>1230501</v>
      </c>
      <c r="AY1101" s="228">
        <v>405</v>
      </c>
      <c r="AZ1101" s="225" t="e">
        <f t="shared" si="180"/>
        <v>#N/A</v>
      </c>
      <c r="CL1101" s="18"/>
      <c r="CM1101" s="18"/>
      <c r="CN1101" s="18"/>
      <c r="CO1101" s="18"/>
      <c r="CP1101" s="220"/>
      <c r="CQ1101" s="220"/>
    </row>
    <row r="1102" spans="46:95" x14ac:dyDescent="0.3">
      <c r="AT1102" s="44" t="str">
        <f t="shared" si="179"/>
        <v>6H_14S.L8.S</v>
      </c>
      <c r="AU1102" s="18" t="s">
        <v>68</v>
      </c>
      <c r="AV1102" s="18" t="s">
        <v>1096</v>
      </c>
      <c r="AW1102" s="20" t="s">
        <v>386</v>
      </c>
      <c r="AX1102" s="227">
        <v>1230501</v>
      </c>
      <c r="AY1102" s="228">
        <v>95</v>
      </c>
      <c r="AZ1102" s="225" t="e">
        <f t="shared" si="180"/>
        <v>#N/A</v>
      </c>
      <c r="CL1102" s="18"/>
      <c r="CM1102" s="18"/>
      <c r="CN1102" s="18"/>
      <c r="CO1102" s="18"/>
      <c r="CP1102" s="220"/>
      <c r="CQ1102" s="220"/>
    </row>
    <row r="1103" spans="46:95" x14ac:dyDescent="0.3">
      <c r="AT1103" s="44" t="str">
        <f t="shared" si="179"/>
        <v>6H_14x8S.L8.S</v>
      </c>
      <c r="AU1103" s="18" t="s">
        <v>68</v>
      </c>
      <c r="AV1103" s="18" t="s">
        <v>1134</v>
      </c>
      <c r="AW1103" s="20" t="s">
        <v>386</v>
      </c>
      <c r="AX1103" s="227">
        <v>1230501</v>
      </c>
      <c r="AY1103" s="228">
        <v>95</v>
      </c>
      <c r="AZ1103" s="225" t="e">
        <f t="shared" si="180"/>
        <v>#N/A</v>
      </c>
      <c r="CL1103" s="18"/>
      <c r="CM1103" s="18"/>
      <c r="CN1103" s="18"/>
      <c r="CO1103" s="18"/>
      <c r="CP1103" s="220"/>
      <c r="CQ1103" s="220"/>
    </row>
    <row r="1104" spans="46:95" x14ac:dyDescent="0.3">
      <c r="AT1104" s="44" t="str">
        <f t="shared" si="179"/>
        <v>7_10T.L8.S</v>
      </c>
      <c r="AU1104" s="18" t="s">
        <v>68</v>
      </c>
      <c r="AV1104" s="18" t="s">
        <v>795</v>
      </c>
      <c r="AW1104" s="20" t="s">
        <v>386</v>
      </c>
      <c r="AX1104" s="227">
        <v>1230501</v>
      </c>
      <c r="AY1104" s="228">
        <v>364</v>
      </c>
      <c r="AZ1104" s="225" t="e">
        <f t="shared" si="180"/>
        <v>#N/A</v>
      </c>
      <c r="CL1104" s="18"/>
      <c r="CM1104" s="18"/>
      <c r="CN1104" s="18"/>
      <c r="CO1104" s="18"/>
      <c r="CP1104" s="220"/>
      <c r="CQ1104" s="220"/>
    </row>
    <row r="1105" spans="46:95" x14ac:dyDescent="0.3">
      <c r="AT1105" s="44" t="str">
        <f t="shared" si="179"/>
        <v>7_6T.L8.S</v>
      </c>
      <c r="AU1105" s="18" t="s">
        <v>68</v>
      </c>
      <c r="AV1105" s="20" t="s">
        <v>764</v>
      </c>
      <c r="AW1105" s="20" t="s">
        <v>386</v>
      </c>
      <c r="AX1105" s="227">
        <v>1230501</v>
      </c>
      <c r="AY1105" s="228">
        <v>405</v>
      </c>
      <c r="AZ1105" s="225" t="e">
        <f t="shared" si="180"/>
        <v>#N/A</v>
      </c>
      <c r="CL1105" s="18"/>
      <c r="CM1105" s="18"/>
      <c r="CN1105" s="18"/>
      <c r="CO1105" s="18"/>
      <c r="CP1105" s="220"/>
      <c r="CQ1105" s="220"/>
    </row>
    <row r="1106" spans="46:95" x14ac:dyDescent="0.3">
      <c r="AT1106" s="44" t="str">
        <f t="shared" si="179"/>
        <v>7_8T.L8.S</v>
      </c>
      <c r="AU1106" s="18" t="s">
        <v>68</v>
      </c>
      <c r="AV1106" s="18" t="s">
        <v>778</v>
      </c>
      <c r="AW1106" s="20" t="s">
        <v>386</v>
      </c>
      <c r="AX1106" s="227">
        <v>1230501</v>
      </c>
      <c r="AY1106" s="228">
        <v>405</v>
      </c>
      <c r="AZ1106" s="225" t="e">
        <f t="shared" si="180"/>
        <v>#N/A</v>
      </c>
      <c r="CL1106" s="18"/>
      <c r="CM1106" s="18"/>
      <c r="CN1106" s="18"/>
      <c r="CO1106" s="18"/>
      <c r="CP1106" s="220"/>
      <c r="CQ1106" s="220"/>
    </row>
    <row r="1107" spans="46:95" x14ac:dyDescent="0.3">
      <c r="AT1107" s="44" t="str">
        <f t="shared" ref="AT1107:AT1170" si="181">CONCATENATE(AV1107,".",AU1107,".",AW1107)</f>
        <v>7H_10T.L8.S</v>
      </c>
      <c r="AU1107" s="18" t="s">
        <v>68</v>
      </c>
      <c r="AV1107" s="18" t="s">
        <v>802</v>
      </c>
      <c r="AW1107" s="20" t="s">
        <v>386</v>
      </c>
      <c r="AX1107" s="227">
        <v>1230501</v>
      </c>
      <c r="AY1107" s="228">
        <v>364</v>
      </c>
      <c r="AZ1107" s="225" t="e">
        <f t="shared" si="180"/>
        <v>#N/A</v>
      </c>
      <c r="CL1107" s="18"/>
      <c r="CM1107" s="18"/>
      <c r="CN1107" s="18"/>
      <c r="CO1107" s="18"/>
      <c r="CP1107" s="220"/>
      <c r="CQ1107" s="220"/>
    </row>
    <row r="1108" spans="46:95" x14ac:dyDescent="0.3">
      <c r="AT1108" s="44" t="str">
        <f t="shared" si="181"/>
        <v>8_10T.L8.S</v>
      </c>
      <c r="AU1108" s="18" t="s">
        <v>68</v>
      </c>
      <c r="AV1108" s="18" t="s">
        <v>810</v>
      </c>
      <c r="AW1108" s="20" t="s">
        <v>386</v>
      </c>
      <c r="AX1108" s="227">
        <v>1230501</v>
      </c>
      <c r="AY1108" s="228">
        <v>364</v>
      </c>
      <c r="AZ1108" s="225" t="e">
        <f t="shared" si="180"/>
        <v>#N/A</v>
      </c>
      <c r="CL1108" s="18"/>
      <c r="CM1108" s="18"/>
      <c r="CN1108" s="18"/>
      <c r="CO1108" s="18"/>
      <c r="CP1108" s="220"/>
      <c r="CQ1108" s="220"/>
    </row>
    <row r="1109" spans="46:95" x14ac:dyDescent="0.3">
      <c r="AT1109" s="44" t="str">
        <f t="shared" si="181"/>
        <v>8_12T.L8.S</v>
      </c>
      <c r="AU1109" s="18" t="s">
        <v>68</v>
      </c>
      <c r="AV1109" s="18" t="s">
        <v>826</v>
      </c>
      <c r="AW1109" s="20" t="s">
        <v>386</v>
      </c>
      <c r="AX1109" s="227">
        <v>1230501</v>
      </c>
      <c r="AY1109" s="228">
        <v>352</v>
      </c>
      <c r="AZ1109" s="225" t="e">
        <f t="shared" si="180"/>
        <v>#N/A</v>
      </c>
      <c r="CL1109" s="18"/>
      <c r="CM1109" s="18"/>
      <c r="CN1109" s="18"/>
      <c r="CO1109" s="18"/>
      <c r="CP1109" s="220"/>
      <c r="CQ1109" s="220"/>
    </row>
    <row r="1110" spans="46:95" x14ac:dyDescent="0.3">
      <c r="AT1110" s="44" t="str">
        <f t="shared" si="181"/>
        <v>8_14S.L8.S</v>
      </c>
      <c r="AU1110" s="18" t="s">
        <v>68</v>
      </c>
      <c r="AV1110" s="18" t="s">
        <v>1103</v>
      </c>
      <c r="AW1110" s="20" t="s">
        <v>386</v>
      </c>
      <c r="AX1110" s="227">
        <v>1230501</v>
      </c>
      <c r="AY1110" s="228">
        <v>80</v>
      </c>
      <c r="AZ1110" s="225" t="e">
        <f t="shared" si="180"/>
        <v>#N/A</v>
      </c>
      <c r="CL1110" s="18"/>
      <c r="CM1110" s="18"/>
      <c r="CN1110" s="18"/>
      <c r="CO1110" s="18"/>
      <c r="CP1110" s="220"/>
      <c r="CQ1110" s="220"/>
    </row>
    <row r="1111" spans="46:95" x14ac:dyDescent="0.3">
      <c r="AT1111" s="44" t="str">
        <f t="shared" si="181"/>
        <v>8_6T.L8.S</v>
      </c>
      <c r="AU1111" s="18" t="s">
        <v>68</v>
      </c>
      <c r="AV1111" s="18" t="s">
        <v>773</v>
      </c>
      <c r="AW1111" s="20" t="s">
        <v>386</v>
      </c>
      <c r="AX1111" s="227">
        <v>1230501</v>
      </c>
      <c r="AY1111" s="228">
        <v>405</v>
      </c>
      <c r="AZ1111" s="225" t="e">
        <f t="shared" si="180"/>
        <v>#N/A</v>
      </c>
      <c r="CL1111" s="18"/>
      <c r="CM1111" s="18"/>
      <c r="CN1111" s="18"/>
      <c r="CO1111" s="18"/>
      <c r="CP1111" s="220"/>
      <c r="CQ1111" s="220"/>
    </row>
    <row r="1112" spans="46:95" x14ac:dyDescent="0.3">
      <c r="AT1112" s="44" t="str">
        <f t="shared" si="181"/>
        <v>8_8T.L8.S</v>
      </c>
      <c r="AU1112" s="18" t="s">
        <v>68</v>
      </c>
      <c r="AV1112" s="18" t="s">
        <v>785</v>
      </c>
      <c r="AW1112" s="20" t="s">
        <v>386</v>
      </c>
      <c r="AX1112" s="227">
        <v>1230501</v>
      </c>
      <c r="AY1112" s="228">
        <v>405</v>
      </c>
      <c r="AZ1112" s="225" t="e">
        <f t="shared" si="180"/>
        <v>#N/A</v>
      </c>
      <c r="CL1112" s="18"/>
      <c r="CM1112" s="18"/>
      <c r="CN1112" s="18"/>
      <c r="CO1112" s="18"/>
      <c r="CP1112" s="220"/>
      <c r="CQ1112" s="220"/>
    </row>
    <row r="1113" spans="46:95" x14ac:dyDescent="0.3">
      <c r="AT1113" s="44" t="str">
        <f t="shared" si="181"/>
        <v>9_10T.L8.S</v>
      </c>
      <c r="AU1113" s="18" t="s">
        <v>68</v>
      </c>
      <c r="AV1113" s="18" t="s">
        <v>818</v>
      </c>
      <c r="AW1113" s="20" t="s">
        <v>386</v>
      </c>
      <c r="AX1113" s="227">
        <v>1230501</v>
      </c>
      <c r="AY1113" s="228">
        <v>364</v>
      </c>
      <c r="AZ1113" s="225" t="e">
        <f t="shared" si="180"/>
        <v>#N/A</v>
      </c>
      <c r="CL1113" s="18"/>
      <c r="CM1113" s="18"/>
      <c r="CN1113" s="18"/>
      <c r="CO1113" s="18"/>
      <c r="CP1113" s="220"/>
      <c r="CQ1113" s="220"/>
    </row>
    <row r="1114" spans="46:95" x14ac:dyDescent="0.3">
      <c r="AT1114" s="44" t="str">
        <f t="shared" si="181"/>
        <v>9_12T.L8.S</v>
      </c>
      <c r="AU1114" s="18" t="s">
        <v>68</v>
      </c>
      <c r="AV1114" s="18" t="s">
        <v>840</v>
      </c>
      <c r="AW1114" s="20" t="s">
        <v>386</v>
      </c>
      <c r="AX1114" s="227">
        <v>1230501</v>
      </c>
      <c r="AY1114" s="228">
        <v>352</v>
      </c>
      <c r="AZ1114" s="225" t="e">
        <f t="shared" si="180"/>
        <v>#N/A</v>
      </c>
      <c r="CL1114" s="18"/>
      <c r="CM1114" s="18"/>
      <c r="CN1114" s="18"/>
      <c r="CO1114" s="18"/>
      <c r="CP1114" s="220"/>
      <c r="CQ1114" s="220"/>
    </row>
    <row r="1115" spans="46:95" x14ac:dyDescent="0.3">
      <c r="AT1115" s="44" t="str">
        <f t="shared" si="181"/>
        <v>9_13T.L8.S</v>
      </c>
      <c r="AU1115" s="18" t="s">
        <v>68</v>
      </c>
      <c r="AV1115" s="18" t="s">
        <v>876</v>
      </c>
      <c r="AW1115" s="20" t="s">
        <v>386</v>
      </c>
      <c r="AX1115" s="227">
        <v>1230501</v>
      </c>
      <c r="AY1115" s="228">
        <v>301</v>
      </c>
      <c r="AZ1115" s="225" t="e">
        <f t="shared" si="180"/>
        <v>#N/A</v>
      </c>
      <c r="CL1115" s="18"/>
      <c r="CM1115" s="18"/>
      <c r="CN1115" s="18"/>
      <c r="CO1115" s="18"/>
      <c r="CP1115" s="220"/>
      <c r="CQ1115" s="220"/>
    </row>
    <row r="1116" spans="46:95" x14ac:dyDescent="0.3">
      <c r="AT1116" s="44" t="str">
        <f t="shared" si="181"/>
        <v>9_14T.L8.S</v>
      </c>
      <c r="AU1116" s="18" t="s">
        <v>68</v>
      </c>
      <c r="AV1116" s="18" t="s">
        <v>917</v>
      </c>
      <c r="AW1116" s="20" t="s">
        <v>386</v>
      </c>
      <c r="AX1116" s="227">
        <v>1230501</v>
      </c>
      <c r="AY1116" s="228">
        <v>121</v>
      </c>
      <c r="AZ1116" s="225" t="e">
        <f t="shared" si="180"/>
        <v>#N/A</v>
      </c>
      <c r="CL1116" s="18"/>
      <c r="CM1116" s="18"/>
      <c r="CN1116" s="18"/>
      <c r="CO1116" s="18"/>
      <c r="CP1116" s="220"/>
      <c r="CQ1116" s="220"/>
    </row>
    <row r="1117" spans="46:95" x14ac:dyDescent="0.3">
      <c r="AT1117" s="44" t="str">
        <f t="shared" si="181"/>
        <v>10_12T.L8.V</v>
      </c>
      <c r="AU1117" s="18" t="s">
        <v>68</v>
      </c>
      <c r="AV1117" s="18" t="s">
        <v>850</v>
      </c>
      <c r="AW1117" s="20" t="s">
        <v>987</v>
      </c>
      <c r="AX1117" s="227">
        <v>1230501</v>
      </c>
      <c r="AY1117" s="228">
        <v>352</v>
      </c>
      <c r="AZ1117" s="225" t="e">
        <f t="shared" si="180"/>
        <v>#N/A</v>
      </c>
      <c r="CL1117" s="18"/>
      <c r="CM1117" s="18"/>
      <c r="CN1117" s="18"/>
      <c r="CO1117" s="18"/>
      <c r="CP1117" s="220"/>
      <c r="CQ1117" s="220"/>
    </row>
    <row r="1118" spans="46:95" x14ac:dyDescent="0.3">
      <c r="AT1118" s="44" t="str">
        <f t="shared" si="181"/>
        <v>10_13T.L8.V</v>
      </c>
      <c r="AU1118" s="18" t="s">
        <v>68</v>
      </c>
      <c r="AV1118" s="18" t="s">
        <v>888</v>
      </c>
      <c r="AW1118" s="20" t="s">
        <v>987</v>
      </c>
      <c r="AX1118" s="227">
        <v>1230501</v>
      </c>
      <c r="AY1118" s="228">
        <v>301</v>
      </c>
      <c r="AZ1118" s="225" t="e">
        <f t="shared" si="180"/>
        <v>#N/A</v>
      </c>
      <c r="CL1118" s="18"/>
      <c r="CM1118" s="18"/>
      <c r="CN1118" s="18"/>
      <c r="CO1118" s="18"/>
      <c r="CP1118" s="220"/>
      <c r="CQ1118" s="220"/>
    </row>
    <row r="1119" spans="46:95" x14ac:dyDescent="0.3">
      <c r="AT1119" s="44" t="str">
        <f t="shared" si="181"/>
        <v>10_14S.L8.V</v>
      </c>
      <c r="AU1119" s="18" t="s">
        <v>68</v>
      </c>
      <c r="AV1119" s="18" t="s">
        <v>1182</v>
      </c>
      <c r="AW1119" s="20" t="s">
        <v>987</v>
      </c>
      <c r="AX1119" s="227">
        <v>1230501</v>
      </c>
      <c r="AY1119" s="228">
        <v>105</v>
      </c>
      <c r="AZ1119" s="225" t="e">
        <f t="shared" si="180"/>
        <v>#N/A</v>
      </c>
      <c r="CL1119" s="18"/>
      <c r="CM1119" s="18"/>
      <c r="CN1119" s="18"/>
      <c r="CO1119" s="18"/>
      <c r="CP1119" s="220"/>
      <c r="CQ1119" s="220"/>
    </row>
    <row r="1120" spans="46:95" x14ac:dyDescent="0.3">
      <c r="AT1120" s="44" t="str">
        <f t="shared" si="181"/>
        <v>10_14T.L8.V</v>
      </c>
      <c r="AU1120" s="18" t="s">
        <v>68</v>
      </c>
      <c r="AV1120" s="18" t="s">
        <v>930</v>
      </c>
      <c r="AW1120" s="20" t="s">
        <v>987</v>
      </c>
      <c r="AX1120" s="227">
        <v>1230501</v>
      </c>
      <c r="AY1120" s="228">
        <v>121</v>
      </c>
      <c r="AZ1120" s="225" t="e">
        <f t="shared" ref="AZ1120:AZ1183" si="182">AY1120*INDEX($DB$90:$DB$92,MATCH($CQ$85,Currency,0))/$DB$90</f>
        <v>#N/A</v>
      </c>
      <c r="CL1120" s="18"/>
      <c r="CM1120" s="18"/>
      <c r="CN1120" s="18"/>
      <c r="CO1120" s="18"/>
      <c r="CP1120" s="220"/>
      <c r="CQ1120" s="220"/>
    </row>
    <row r="1121" spans="46:95" x14ac:dyDescent="0.3">
      <c r="AT1121" s="44" t="str">
        <f t="shared" si="181"/>
        <v>11_12T.L8.V</v>
      </c>
      <c r="AU1121" s="18" t="s">
        <v>68</v>
      </c>
      <c r="AV1121" s="18" t="s">
        <v>863</v>
      </c>
      <c r="AW1121" s="20" t="s">
        <v>987</v>
      </c>
      <c r="AX1121" s="227">
        <v>1230501</v>
      </c>
      <c r="AY1121" s="228">
        <v>352</v>
      </c>
      <c r="AZ1121" s="225" t="e">
        <f t="shared" si="182"/>
        <v>#N/A</v>
      </c>
      <c r="CL1121" s="18"/>
      <c r="CM1121" s="18"/>
      <c r="CN1121" s="18"/>
      <c r="CO1121" s="18"/>
      <c r="CP1121" s="220"/>
      <c r="CQ1121" s="220"/>
    </row>
    <row r="1122" spans="46:95" x14ac:dyDescent="0.3">
      <c r="AT1122" s="44" t="str">
        <f t="shared" si="181"/>
        <v>11_13T.L8.V</v>
      </c>
      <c r="AU1122" s="18" t="s">
        <v>68</v>
      </c>
      <c r="AV1122" s="18" t="s">
        <v>898</v>
      </c>
      <c r="AW1122" s="20" t="s">
        <v>987</v>
      </c>
      <c r="AX1122" s="227">
        <v>1230501</v>
      </c>
      <c r="AY1122" s="228">
        <v>301</v>
      </c>
      <c r="AZ1122" s="225" t="e">
        <f t="shared" si="182"/>
        <v>#N/A</v>
      </c>
      <c r="CL1122" s="18"/>
      <c r="CM1122" s="18"/>
      <c r="CN1122" s="18"/>
      <c r="CO1122" s="18"/>
      <c r="CP1122" s="220"/>
      <c r="CQ1122" s="220"/>
    </row>
    <row r="1123" spans="46:95" x14ac:dyDescent="0.3">
      <c r="AT1123" s="44" t="str">
        <f t="shared" si="181"/>
        <v>11_14T.L8.V</v>
      </c>
      <c r="AU1123" s="18" t="s">
        <v>68</v>
      </c>
      <c r="AV1123" s="18" t="s">
        <v>943</v>
      </c>
      <c r="AW1123" s="20" t="s">
        <v>987</v>
      </c>
      <c r="AX1123" s="227">
        <v>1230501</v>
      </c>
      <c r="AY1123" s="228">
        <v>121</v>
      </c>
      <c r="AZ1123" s="225" t="e">
        <f t="shared" si="182"/>
        <v>#N/A</v>
      </c>
      <c r="CL1123" s="18"/>
      <c r="CM1123" s="18"/>
      <c r="CN1123" s="18"/>
      <c r="CO1123" s="18"/>
      <c r="CP1123" s="220"/>
      <c r="CQ1123" s="220"/>
    </row>
    <row r="1124" spans="46:95" x14ac:dyDescent="0.3">
      <c r="AT1124" s="44" t="str">
        <f t="shared" si="181"/>
        <v>12_13T.L8.V</v>
      </c>
      <c r="AU1124" s="18" t="s">
        <v>68</v>
      </c>
      <c r="AV1124" s="18" t="s">
        <v>907</v>
      </c>
      <c r="AW1124" s="20" t="s">
        <v>987</v>
      </c>
      <c r="AX1124" s="227">
        <v>1230501</v>
      </c>
      <c r="AY1124" s="228">
        <v>301</v>
      </c>
      <c r="AZ1124" s="225" t="e">
        <f t="shared" si="182"/>
        <v>#N/A</v>
      </c>
      <c r="CL1124" s="18"/>
      <c r="CM1124" s="18"/>
      <c r="CN1124" s="18"/>
      <c r="CO1124" s="18"/>
      <c r="CP1124" s="220"/>
      <c r="CQ1124" s="220"/>
    </row>
    <row r="1125" spans="46:95" x14ac:dyDescent="0.3">
      <c r="AT1125" s="44" t="str">
        <f t="shared" si="181"/>
        <v>12_14F.L8.V</v>
      </c>
      <c r="AU1125" s="18" t="s">
        <v>68</v>
      </c>
      <c r="AV1125" s="18" t="s">
        <v>603</v>
      </c>
      <c r="AW1125" s="20" t="s">
        <v>987</v>
      </c>
      <c r="AX1125" s="227">
        <v>1230501</v>
      </c>
      <c r="AY1125" s="228">
        <v>121</v>
      </c>
      <c r="AZ1125" s="225" t="e">
        <f t="shared" si="182"/>
        <v>#N/A</v>
      </c>
      <c r="CL1125" s="18"/>
      <c r="CM1125" s="18"/>
      <c r="CN1125" s="18"/>
      <c r="CO1125" s="18"/>
      <c r="CP1125" s="220"/>
      <c r="CQ1125" s="220"/>
    </row>
    <row r="1126" spans="46:95" x14ac:dyDescent="0.3">
      <c r="AT1126" s="44" t="str">
        <f t="shared" si="181"/>
        <v>12_14T.L8.V</v>
      </c>
      <c r="AU1126" s="18" t="s">
        <v>68</v>
      </c>
      <c r="AV1126" s="18" t="s">
        <v>957</v>
      </c>
      <c r="AW1126" s="20" t="s">
        <v>987</v>
      </c>
      <c r="AX1126" s="227">
        <v>1230501</v>
      </c>
      <c r="AY1126" s="228">
        <v>121</v>
      </c>
      <c r="AZ1126" s="225" t="e">
        <f t="shared" si="182"/>
        <v>#N/A</v>
      </c>
    </row>
    <row r="1127" spans="46:95" x14ac:dyDescent="0.3">
      <c r="AT1127" s="44" t="str">
        <f t="shared" si="181"/>
        <v>12_15T.L8.V</v>
      </c>
      <c r="AU1127" s="18" t="s">
        <v>68</v>
      </c>
      <c r="AV1127" s="18" t="s">
        <v>988</v>
      </c>
      <c r="AW1127" s="20" t="s">
        <v>987</v>
      </c>
      <c r="AX1127" s="227">
        <v>1230501</v>
      </c>
      <c r="AY1127" s="228">
        <v>121</v>
      </c>
      <c r="AZ1127" s="225" t="e">
        <f t="shared" si="182"/>
        <v>#N/A</v>
      </c>
    </row>
    <row r="1128" spans="46:95" x14ac:dyDescent="0.3">
      <c r="AT1128" s="44" t="str">
        <f t="shared" si="181"/>
        <v>12_18B.L8.V</v>
      </c>
      <c r="AU1128" s="18" t="s">
        <v>68</v>
      </c>
      <c r="AV1128" s="18" t="s">
        <v>133</v>
      </c>
      <c r="AW1128" s="20" t="s">
        <v>987</v>
      </c>
      <c r="AX1128" s="227">
        <v>1230501</v>
      </c>
      <c r="AY1128" s="228">
        <v>186</v>
      </c>
      <c r="AZ1128" s="225" t="e">
        <f t="shared" si="182"/>
        <v>#N/A</v>
      </c>
    </row>
    <row r="1129" spans="46:95" x14ac:dyDescent="0.3">
      <c r="AT1129" s="44" t="str">
        <f t="shared" si="181"/>
        <v>12_20B.L8.V</v>
      </c>
      <c r="AU1129" s="18" t="s">
        <v>68</v>
      </c>
      <c r="AV1129" s="18" t="s">
        <v>219</v>
      </c>
      <c r="AW1129" s="20" t="s">
        <v>987</v>
      </c>
      <c r="AX1129" s="227">
        <v>1230501</v>
      </c>
      <c r="AY1129" s="228">
        <v>189</v>
      </c>
      <c r="AZ1129" s="225" t="e">
        <f t="shared" si="182"/>
        <v>#N/A</v>
      </c>
    </row>
    <row r="1130" spans="46:95" x14ac:dyDescent="0.3">
      <c r="AT1130" s="44" t="str">
        <f t="shared" si="181"/>
        <v>12_22B.L8.V</v>
      </c>
      <c r="AU1130" s="18" t="s">
        <v>68</v>
      </c>
      <c r="AV1130" s="18" t="s">
        <v>336</v>
      </c>
      <c r="AW1130" s="20" t="s">
        <v>987</v>
      </c>
      <c r="AX1130" s="227">
        <v>1230501</v>
      </c>
      <c r="AY1130" s="228">
        <v>94</v>
      </c>
      <c r="AZ1130" s="225" t="e">
        <f t="shared" si="182"/>
        <v>#N/A</v>
      </c>
    </row>
    <row r="1131" spans="46:95" x14ac:dyDescent="0.3">
      <c r="AT1131" s="44" t="str">
        <f t="shared" si="181"/>
        <v>12_24B.L8.V</v>
      </c>
      <c r="AU1131" s="18" t="s">
        <v>68</v>
      </c>
      <c r="AV1131" s="18" t="s">
        <v>424</v>
      </c>
      <c r="AW1131" s="20" t="s">
        <v>987</v>
      </c>
      <c r="AX1131" s="227">
        <v>1230501</v>
      </c>
      <c r="AY1131" s="228">
        <v>94</v>
      </c>
      <c r="AZ1131" s="225" t="e">
        <f t="shared" si="182"/>
        <v>#N/A</v>
      </c>
    </row>
    <row r="1132" spans="46:95" x14ac:dyDescent="0.3">
      <c r="AT1132" s="44" t="str">
        <f t="shared" si="181"/>
        <v>12_26B.L8.V</v>
      </c>
      <c r="AU1132" s="18" t="s">
        <v>68</v>
      </c>
      <c r="AV1132" s="18" t="s">
        <v>510</v>
      </c>
      <c r="AW1132" s="20" t="s">
        <v>987</v>
      </c>
      <c r="AX1132" s="227">
        <v>1230501</v>
      </c>
      <c r="AY1132" s="228">
        <v>94</v>
      </c>
      <c r="AZ1132" s="225" t="e">
        <f t="shared" si="182"/>
        <v>#N/A</v>
      </c>
    </row>
    <row r="1133" spans="46:95" x14ac:dyDescent="0.3">
      <c r="AT1133" s="44" t="str">
        <f t="shared" si="181"/>
        <v>13_14F.L8.V</v>
      </c>
      <c r="AU1133" s="18" t="s">
        <v>68</v>
      </c>
      <c r="AV1133" s="18" t="s">
        <v>623</v>
      </c>
      <c r="AW1133" s="20" t="s">
        <v>987</v>
      </c>
      <c r="AX1133" s="227">
        <v>1230501</v>
      </c>
      <c r="AY1133" s="228">
        <v>121</v>
      </c>
      <c r="AZ1133" s="225" t="e">
        <f t="shared" si="182"/>
        <v>#N/A</v>
      </c>
    </row>
    <row r="1134" spans="46:95" x14ac:dyDescent="0.3">
      <c r="AT1134" s="44" t="str">
        <f t="shared" si="181"/>
        <v>13_14T.L8.V</v>
      </c>
      <c r="AU1134" s="18" t="s">
        <v>68</v>
      </c>
      <c r="AV1134" s="18" t="s">
        <v>971</v>
      </c>
      <c r="AW1134" s="20" t="s">
        <v>987</v>
      </c>
      <c r="AX1134" s="227">
        <v>1230501</v>
      </c>
      <c r="AY1134" s="228">
        <v>121</v>
      </c>
      <c r="AZ1134" s="225" t="e">
        <f t="shared" si="182"/>
        <v>#N/A</v>
      </c>
    </row>
    <row r="1135" spans="46:95" x14ac:dyDescent="0.3">
      <c r="AT1135" s="44" t="str">
        <f t="shared" si="181"/>
        <v>13_15F.L8.V</v>
      </c>
      <c r="AU1135" s="18" t="s">
        <v>68</v>
      </c>
      <c r="AV1135" s="18" t="s">
        <v>653</v>
      </c>
      <c r="AW1135" s="20" t="s">
        <v>987</v>
      </c>
      <c r="AX1135" s="227">
        <v>1230501</v>
      </c>
      <c r="AY1135" s="228">
        <v>121</v>
      </c>
      <c r="AZ1135" s="225" t="e">
        <f t="shared" si="182"/>
        <v>#N/A</v>
      </c>
    </row>
    <row r="1136" spans="46:95" x14ac:dyDescent="0.3">
      <c r="AT1136" s="44" t="str">
        <f t="shared" si="181"/>
        <v>13_15T.L8.V</v>
      </c>
      <c r="AU1136" s="18" t="s">
        <v>68</v>
      </c>
      <c r="AV1136" s="18" t="s">
        <v>997</v>
      </c>
      <c r="AW1136" s="20" t="s">
        <v>987</v>
      </c>
      <c r="AX1136" s="227">
        <v>1230501</v>
      </c>
      <c r="AY1136" s="228">
        <v>121</v>
      </c>
      <c r="AZ1136" s="225" t="e">
        <f t="shared" si="182"/>
        <v>#N/A</v>
      </c>
    </row>
    <row r="1137" spans="46:52" x14ac:dyDescent="0.3">
      <c r="AT1137" s="44" t="str">
        <f t="shared" si="181"/>
        <v>13_16F.L8.V</v>
      </c>
      <c r="AU1137" s="18" t="s">
        <v>68</v>
      </c>
      <c r="AV1137" s="18" t="s">
        <v>690</v>
      </c>
      <c r="AW1137" s="20" t="s">
        <v>987</v>
      </c>
      <c r="AX1137" s="227">
        <v>1230501</v>
      </c>
      <c r="AY1137" s="228">
        <v>243</v>
      </c>
      <c r="AZ1137" s="225" t="e">
        <f t="shared" si="182"/>
        <v>#N/A</v>
      </c>
    </row>
    <row r="1138" spans="46:52" x14ac:dyDescent="0.3">
      <c r="AT1138" s="44" t="str">
        <f t="shared" si="181"/>
        <v>14_14F.L8.V</v>
      </c>
      <c r="AU1138" s="18" t="s">
        <v>68</v>
      </c>
      <c r="AV1138" s="18" t="s">
        <v>638</v>
      </c>
      <c r="AW1138" s="20" t="s">
        <v>987</v>
      </c>
      <c r="AX1138" s="227">
        <v>1230501</v>
      </c>
      <c r="AY1138" s="228">
        <v>121</v>
      </c>
      <c r="AZ1138" s="225" t="e">
        <f t="shared" si="182"/>
        <v>#N/A</v>
      </c>
    </row>
    <row r="1139" spans="46:52" x14ac:dyDescent="0.3">
      <c r="AT1139" s="44" t="str">
        <f t="shared" si="181"/>
        <v>14_14T.L8.V</v>
      </c>
      <c r="AU1139" s="18" t="s">
        <v>68</v>
      </c>
      <c r="AV1139" s="18" t="s">
        <v>979</v>
      </c>
      <c r="AW1139" s="20" t="s">
        <v>987</v>
      </c>
      <c r="AX1139" s="227">
        <v>1230501</v>
      </c>
      <c r="AY1139" s="228">
        <v>121</v>
      </c>
      <c r="AZ1139" s="225" t="e">
        <f t="shared" si="182"/>
        <v>#N/A</v>
      </c>
    </row>
    <row r="1140" spans="46:52" x14ac:dyDescent="0.3">
      <c r="AT1140" s="44" t="str">
        <f t="shared" si="181"/>
        <v>14_15F.L8.V</v>
      </c>
      <c r="AU1140" s="18" t="s">
        <v>68</v>
      </c>
      <c r="AV1140" s="18" t="s">
        <v>671</v>
      </c>
      <c r="AW1140" s="20" t="s">
        <v>987</v>
      </c>
      <c r="AX1140" s="227">
        <v>1230501</v>
      </c>
      <c r="AY1140" s="228">
        <v>121</v>
      </c>
      <c r="AZ1140" s="225" t="e">
        <f t="shared" si="182"/>
        <v>#N/A</v>
      </c>
    </row>
    <row r="1141" spans="46:52" x14ac:dyDescent="0.3">
      <c r="AT1141" s="44" t="str">
        <f t="shared" si="181"/>
        <v>14_15T.L8.V</v>
      </c>
      <c r="AU1141" s="18" t="s">
        <v>68</v>
      </c>
      <c r="AV1141" s="18" t="s">
        <v>1004</v>
      </c>
      <c r="AW1141" s="20" t="s">
        <v>987</v>
      </c>
      <c r="AX1141" s="227">
        <v>1230501</v>
      </c>
      <c r="AY1141" s="228">
        <v>121</v>
      </c>
      <c r="AZ1141" s="225" t="e">
        <f t="shared" si="182"/>
        <v>#N/A</v>
      </c>
    </row>
    <row r="1142" spans="46:52" x14ac:dyDescent="0.3">
      <c r="AT1142" s="44" t="str">
        <f t="shared" si="181"/>
        <v>14_16F.L8.V</v>
      </c>
      <c r="AU1142" s="18" t="s">
        <v>68</v>
      </c>
      <c r="AV1142" s="18" t="s">
        <v>707</v>
      </c>
      <c r="AW1142" s="20" t="s">
        <v>987</v>
      </c>
      <c r="AX1142" s="227">
        <v>1230501</v>
      </c>
      <c r="AY1142" s="228">
        <v>243</v>
      </c>
      <c r="AZ1142" s="225" t="e">
        <f t="shared" si="182"/>
        <v>#N/A</v>
      </c>
    </row>
    <row r="1143" spans="46:52" x14ac:dyDescent="0.3">
      <c r="AT1143" s="44" t="str">
        <f t="shared" si="181"/>
        <v>14_16T.L8.V</v>
      </c>
      <c r="AU1143" s="18" t="s">
        <v>68</v>
      </c>
      <c r="AV1143" s="18" t="s">
        <v>1020</v>
      </c>
      <c r="AW1143" s="20" t="s">
        <v>987</v>
      </c>
      <c r="AX1143" s="227">
        <v>1230501</v>
      </c>
      <c r="AY1143" s="228">
        <v>243</v>
      </c>
      <c r="AZ1143" s="225" t="e">
        <f t="shared" si="182"/>
        <v>#N/A</v>
      </c>
    </row>
    <row r="1144" spans="46:52" x14ac:dyDescent="0.3">
      <c r="AT1144" s="44" t="str">
        <f t="shared" si="181"/>
        <v>14_18B.L8.V</v>
      </c>
      <c r="AU1144" s="18" t="s">
        <v>68</v>
      </c>
      <c r="AV1144" s="18" t="s">
        <v>160</v>
      </c>
      <c r="AW1144" s="20" t="s">
        <v>987</v>
      </c>
      <c r="AX1144" s="227">
        <v>1230501</v>
      </c>
      <c r="AY1144" s="228">
        <v>186</v>
      </c>
      <c r="AZ1144" s="225" t="e">
        <f t="shared" si="182"/>
        <v>#N/A</v>
      </c>
    </row>
    <row r="1145" spans="46:52" x14ac:dyDescent="0.3">
      <c r="AT1145" s="44" t="str">
        <f t="shared" si="181"/>
        <v>14_20B.L8.V</v>
      </c>
      <c r="AU1145" s="18" t="s">
        <v>68</v>
      </c>
      <c r="AV1145" s="18" t="s">
        <v>256</v>
      </c>
      <c r="AW1145" s="20" t="s">
        <v>987</v>
      </c>
      <c r="AX1145" s="227">
        <v>1230501</v>
      </c>
      <c r="AY1145" s="228">
        <v>189</v>
      </c>
      <c r="AZ1145" s="225" t="e">
        <f t="shared" si="182"/>
        <v>#N/A</v>
      </c>
    </row>
    <row r="1146" spans="46:52" x14ac:dyDescent="0.3">
      <c r="AT1146" s="44" t="str">
        <f t="shared" si="181"/>
        <v>14_22B.L8.V</v>
      </c>
      <c r="AU1146" s="18" t="s">
        <v>68</v>
      </c>
      <c r="AV1146" s="18" t="s">
        <v>353</v>
      </c>
      <c r="AW1146" s="20" t="s">
        <v>987</v>
      </c>
      <c r="AX1146" s="227">
        <v>1230501</v>
      </c>
      <c r="AY1146" s="228">
        <v>94</v>
      </c>
      <c r="AZ1146" s="225" t="e">
        <f t="shared" si="182"/>
        <v>#N/A</v>
      </c>
    </row>
    <row r="1147" spans="46:52" x14ac:dyDescent="0.3">
      <c r="AT1147" s="44" t="str">
        <f t="shared" si="181"/>
        <v>14_24B.L8.V</v>
      </c>
      <c r="AU1147" s="18" t="s">
        <v>68</v>
      </c>
      <c r="AV1147" s="18" t="s">
        <v>440</v>
      </c>
      <c r="AW1147" s="20" t="s">
        <v>987</v>
      </c>
      <c r="AX1147" s="227">
        <v>1230501</v>
      </c>
      <c r="AY1147" s="228">
        <v>94</v>
      </c>
      <c r="AZ1147" s="225" t="e">
        <f t="shared" si="182"/>
        <v>#N/A</v>
      </c>
    </row>
    <row r="1148" spans="46:52" x14ac:dyDescent="0.3">
      <c r="AT1148" s="44" t="str">
        <f t="shared" si="181"/>
        <v>14_26B.L8.V</v>
      </c>
      <c r="AU1148" s="18" t="s">
        <v>68</v>
      </c>
      <c r="AV1148" s="18" t="s">
        <v>529</v>
      </c>
      <c r="AW1148" s="20" t="s">
        <v>987</v>
      </c>
      <c r="AX1148" s="227">
        <v>1230501</v>
      </c>
      <c r="AY1148" s="228">
        <v>94</v>
      </c>
      <c r="AZ1148" s="225" t="e">
        <f t="shared" si="182"/>
        <v>#N/A</v>
      </c>
    </row>
    <row r="1149" spans="46:52" x14ac:dyDescent="0.3">
      <c r="AT1149" s="44" t="str">
        <f t="shared" si="181"/>
        <v>15_16F.L8.V</v>
      </c>
      <c r="AU1149" s="18" t="s">
        <v>68</v>
      </c>
      <c r="AV1149" s="18" t="s">
        <v>725</v>
      </c>
      <c r="AW1149" s="20" t="s">
        <v>987</v>
      </c>
      <c r="AX1149" s="227">
        <v>1230501</v>
      </c>
      <c r="AY1149" s="228">
        <v>243</v>
      </c>
      <c r="AZ1149" s="225" t="e">
        <f t="shared" si="182"/>
        <v>#N/A</v>
      </c>
    </row>
    <row r="1150" spans="46:52" x14ac:dyDescent="0.3">
      <c r="AT1150" s="44" t="str">
        <f t="shared" si="181"/>
        <v>16_16F.L8.V</v>
      </c>
      <c r="AU1150" s="18" t="s">
        <v>68</v>
      </c>
      <c r="AV1150" s="18" t="s">
        <v>741</v>
      </c>
      <c r="AW1150" s="20" t="s">
        <v>987</v>
      </c>
      <c r="AX1150" s="227">
        <v>1230501</v>
      </c>
      <c r="AY1150" s="228">
        <v>243</v>
      </c>
      <c r="AZ1150" s="225" t="e">
        <f t="shared" si="182"/>
        <v>#N/A</v>
      </c>
    </row>
    <row r="1151" spans="46:52" x14ac:dyDescent="0.3">
      <c r="AT1151" s="44" t="str">
        <f t="shared" si="181"/>
        <v>16_16T.L8.V</v>
      </c>
      <c r="AU1151" s="18" t="s">
        <v>68</v>
      </c>
      <c r="AV1151" s="18" t="s">
        <v>1036</v>
      </c>
      <c r="AW1151" s="20" t="s">
        <v>987</v>
      </c>
      <c r="AX1151" s="227">
        <v>1230501</v>
      </c>
      <c r="AY1151" s="228">
        <v>243</v>
      </c>
      <c r="AZ1151" s="225" t="e">
        <f t="shared" si="182"/>
        <v>#N/A</v>
      </c>
    </row>
    <row r="1152" spans="46:52" x14ac:dyDescent="0.3">
      <c r="AT1152" s="44" t="str">
        <f t="shared" si="181"/>
        <v>16_18B.L8.V</v>
      </c>
      <c r="AU1152" s="18" t="s">
        <v>68</v>
      </c>
      <c r="AV1152" s="18" t="s">
        <v>187</v>
      </c>
      <c r="AW1152" s="20" t="s">
        <v>987</v>
      </c>
      <c r="AX1152" s="227">
        <v>1230501</v>
      </c>
      <c r="AY1152" s="228">
        <v>186</v>
      </c>
      <c r="AZ1152" s="225" t="e">
        <f t="shared" si="182"/>
        <v>#N/A</v>
      </c>
    </row>
    <row r="1153" spans="46:52" x14ac:dyDescent="0.3">
      <c r="AT1153" s="44" t="str">
        <f t="shared" si="181"/>
        <v>16_18F.L8.V</v>
      </c>
      <c r="AU1153" s="18" t="s">
        <v>68</v>
      </c>
      <c r="AV1153" s="18" t="s">
        <v>753</v>
      </c>
      <c r="AW1153" s="20" t="s">
        <v>987</v>
      </c>
      <c r="AX1153" s="227">
        <v>1230501</v>
      </c>
      <c r="AY1153" s="228">
        <v>186</v>
      </c>
      <c r="AZ1153" s="225" t="e">
        <f t="shared" si="182"/>
        <v>#N/A</v>
      </c>
    </row>
    <row r="1154" spans="46:52" x14ac:dyDescent="0.3">
      <c r="AT1154" s="44" t="str">
        <f t="shared" si="181"/>
        <v>16_18T.L8.V</v>
      </c>
      <c r="AU1154" s="18" t="s">
        <v>68</v>
      </c>
      <c r="AV1154" s="18" t="s">
        <v>1237</v>
      </c>
      <c r="AW1154" s="20" t="s">
        <v>987</v>
      </c>
      <c r="AX1154" s="227">
        <v>1230501</v>
      </c>
      <c r="AY1154" s="228">
        <v>186</v>
      </c>
      <c r="AZ1154" s="225" t="e">
        <f t="shared" si="182"/>
        <v>#N/A</v>
      </c>
    </row>
    <row r="1155" spans="46:52" x14ac:dyDescent="0.3">
      <c r="AT1155" s="44" t="str">
        <f t="shared" si="181"/>
        <v>16_20B.L8.V</v>
      </c>
      <c r="AU1155" s="18" t="s">
        <v>68</v>
      </c>
      <c r="AV1155" s="18" t="s">
        <v>297</v>
      </c>
      <c r="AW1155" s="20" t="s">
        <v>987</v>
      </c>
      <c r="AX1155" s="227">
        <v>1230501</v>
      </c>
      <c r="AY1155" s="228">
        <v>189</v>
      </c>
      <c r="AZ1155" s="225" t="e">
        <f t="shared" si="182"/>
        <v>#N/A</v>
      </c>
    </row>
    <row r="1156" spans="46:52" x14ac:dyDescent="0.3">
      <c r="AT1156" s="44" t="str">
        <f t="shared" si="181"/>
        <v>16_22B.L8.V</v>
      </c>
      <c r="AU1156" s="18" t="s">
        <v>68</v>
      </c>
      <c r="AV1156" s="18" t="s">
        <v>373</v>
      </c>
      <c r="AW1156" s="20" t="s">
        <v>987</v>
      </c>
      <c r="AX1156" s="227">
        <v>1230501</v>
      </c>
      <c r="AY1156" s="228">
        <v>94</v>
      </c>
      <c r="AZ1156" s="225" t="e">
        <f t="shared" si="182"/>
        <v>#N/A</v>
      </c>
    </row>
    <row r="1157" spans="46:52" x14ac:dyDescent="0.3">
      <c r="AT1157" s="44" t="str">
        <f t="shared" si="181"/>
        <v>16_24B.L8.V</v>
      </c>
      <c r="AU1157" s="18" t="s">
        <v>68</v>
      </c>
      <c r="AV1157" s="18" t="s">
        <v>457</v>
      </c>
      <c r="AW1157" s="20" t="s">
        <v>987</v>
      </c>
      <c r="AX1157" s="227">
        <v>1230501</v>
      </c>
      <c r="AY1157" s="228">
        <v>94</v>
      </c>
      <c r="AZ1157" s="225" t="e">
        <f t="shared" si="182"/>
        <v>#N/A</v>
      </c>
    </row>
    <row r="1158" spans="46:52" x14ac:dyDescent="0.3">
      <c r="AT1158" s="44" t="str">
        <f t="shared" si="181"/>
        <v>16_26B.L8.V</v>
      </c>
      <c r="AU1158" s="18" t="s">
        <v>68</v>
      </c>
      <c r="AV1158" s="18" t="s">
        <v>550</v>
      </c>
      <c r="AW1158" s="20" t="s">
        <v>987</v>
      </c>
      <c r="AX1158" s="227">
        <v>1230501</v>
      </c>
      <c r="AY1158" s="228">
        <v>94</v>
      </c>
      <c r="AZ1158" s="225" t="e">
        <f t="shared" si="182"/>
        <v>#N/A</v>
      </c>
    </row>
    <row r="1159" spans="46:52" x14ac:dyDescent="0.3">
      <c r="AT1159" s="44" t="str">
        <f t="shared" si="181"/>
        <v>18_20B.L8.V</v>
      </c>
      <c r="AU1159" s="18" t="s">
        <v>68</v>
      </c>
      <c r="AV1159" s="18" t="s">
        <v>317</v>
      </c>
      <c r="AW1159" s="20" t="s">
        <v>987</v>
      </c>
      <c r="AX1159" s="227">
        <v>1230501</v>
      </c>
      <c r="AY1159" s="228">
        <v>189</v>
      </c>
      <c r="AZ1159" s="225" t="e">
        <f t="shared" si="182"/>
        <v>#N/A</v>
      </c>
    </row>
    <row r="1160" spans="46:52" x14ac:dyDescent="0.3">
      <c r="AT1160" s="44" t="str">
        <f t="shared" si="181"/>
        <v>18_22B.L8.V</v>
      </c>
      <c r="AU1160" s="18" t="s">
        <v>68</v>
      </c>
      <c r="AV1160" s="18" t="s">
        <v>391</v>
      </c>
      <c r="AW1160" s="20" t="s">
        <v>987</v>
      </c>
      <c r="AX1160" s="227">
        <v>1230501</v>
      </c>
      <c r="AY1160" s="228">
        <v>94</v>
      </c>
      <c r="AZ1160" s="225" t="e">
        <f t="shared" si="182"/>
        <v>#N/A</v>
      </c>
    </row>
    <row r="1161" spans="46:52" x14ac:dyDescent="0.3">
      <c r="AT1161" s="44" t="str">
        <f t="shared" si="181"/>
        <v>18_24B.L8.V</v>
      </c>
      <c r="AU1161" s="18" t="s">
        <v>68</v>
      </c>
      <c r="AV1161" s="18" t="s">
        <v>475</v>
      </c>
      <c r="AW1161" s="20" t="s">
        <v>987</v>
      </c>
      <c r="AX1161" s="227">
        <v>1230501</v>
      </c>
      <c r="AY1161" s="228">
        <v>94</v>
      </c>
      <c r="AZ1161" s="225" t="e">
        <f t="shared" si="182"/>
        <v>#N/A</v>
      </c>
    </row>
    <row r="1162" spans="46:52" x14ac:dyDescent="0.3">
      <c r="AT1162" s="44" t="str">
        <f t="shared" si="181"/>
        <v>20_22B.L8.V</v>
      </c>
      <c r="AU1162" s="18" t="s">
        <v>68</v>
      </c>
      <c r="AV1162" s="18" t="s">
        <v>410</v>
      </c>
      <c r="AW1162" s="20" t="s">
        <v>987</v>
      </c>
      <c r="AX1162" s="227">
        <v>1230501</v>
      </c>
      <c r="AY1162" s="228">
        <v>94</v>
      </c>
      <c r="AZ1162" s="225" t="e">
        <f t="shared" si="182"/>
        <v>#N/A</v>
      </c>
    </row>
    <row r="1163" spans="46:52" x14ac:dyDescent="0.3">
      <c r="AT1163" s="44" t="str">
        <f t="shared" si="181"/>
        <v>20_24B.L8.V</v>
      </c>
      <c r="AU1163" s="18" t="s">
        <v>68</v>
      </c>
      <c r="AV1163" s="18" t="s">
        <v>494</v>
      </c>
      <c r="AW1163" s="20" t="s">
        <v>987</v>
      </c>
      <c r="AX1163" s="227">
        <v>1230501</v>
      </c>
      <c r="AY1163" s="228">
        <v>94</v>
      </c>
      <c r="AZ1163" s="225" t="e">
        <f t="shared" si="182"/>
        <v>#N/A</v>
      </c>
    </row>
    <row r="1164" spans="46:52" x14ac:dyDescent="0.3">
      <c r="AT1164" s="44" t="str">
        <f t="shared" si="181"/>
        <v>3H_13S.L8.V</v>
      </c>
      <c r="AU1164" s="18" t="s">
        <v>68</v>
      </c>
      <c r="AV1164" s="18" t="s">
        <v>1054</v>
      </c>
      <c r="AW1164" s="20" t="s">
        <v>987</v>
      </c>
      <c r="AX1164" s="227">
        <v>1230501</v>
      </c>
      <c r="AY1164" s="228">
        <v>256</v>
      </c>
      <c r="AZ1164" s="225" t="e">
        <f t="shared" si="182"/>
        <v>#N/A</v>
      </c>
    </row>
    <row r="1165" spans="46:52" x14ac:dyDescent="0.3">
      <c r="AT1165" s="44" t="str">
        <f t="shared" si="181"/>
        <v>4_14S.L8.V</v>
      </c>
      <c r="AU1165" s="18" t="s">
        <v>68</v>
      </c>
      <c r="AV1165" s="18" t="s">
        <v>1071</v>
      </c>
      <c r="AW1165" s="20" t="s">
        <v>987</v>
      </c>
      <c r="AX1165" s="227">
        <v>1230501</v>
      </c>
      <c r="AY1165" s="228">
        <v>223</v>
      </c>
      <c r="AZ1165" s="225" t="e">
        <f t="shared" si="182"/>
        <v>#N/A</v>
      </c>
    </row>
    <row r="1166" spans="46:52" x14ac:dyDescent="0.3">
      <c r="AT1166" s="44" t="str">
        <f t="shared" si="181"/>
        <v>4_14x8S.L8.V</v>
      </c>
      <c r="AU1166" s="18" t="s">
        <v>68</v>
      </c>
      <c r="AV1166" s="18" t="s">
        <v>1107</v>
      </c>
      <c r="AW1166" s="20" t="s">
        <v>987</v>
      </c>
      <c r="AX1166" s="227">
        <v>1230501</v>
      </c>
      <c r="AY1166" s="228">
        <v>223</v>
      </c>
      <c r="AZ1166" s="225" t="e">
        <f t="shared" si="182"/>
        <v>#N/A</v>
      </c>
    </row>
    <row r="1167" spans="46:52" x14ac:dyDescent="0.3">
      <c r="AT1167" s="44" t="str">
        <f t="shared" si="181"/>
        <v>5_14S.L8.V</v>
      </c>
      <c r="AU1167" s="18" t="s">
        <v>68</v>
      </c>
      <c r="AV1167" s="18" t="s">
        <v>1081</v>
      </c>
      <c r="AW1167" s="20" t="s">
        <v>987</v>
      </c>
      <c r="AX1167" s="227">
        <v>1230501</v>
      </c>
      <c r="AY1167" s="228">
        <v>75</v>
      </c>
      <c r="AZ1167" s="225" t="e">
        <f t="shared" si="182"/>
        <v>#N/A</v>
      </c>
    </row>
    <row r="1168" spans="46:52" x14ac:dyDescent="0.3">
      <c r="AT1168" s="44" t="str">
        <f t="shared" si="181"/>
        <v>5_14x8S.L8.V</v>
      </c>
      <c r="AU1168" s="18" t="s">
        <v>68</v>
      </c>
      <c r="AV1168" s="18" t="s">
        <v>1118</v>
      </c>
      <c r="AW1168" s="20" t="s">
        <v>987</v>
      </c>
      <c r="AX1168" s="227">
        <v>1230501</v>
      </c>
      <c r="AY1168" s="228">
        <v>75</v>
      </c>
      <c r="AZ1168" s="225" t="e">
        <f t="shared" si="182"/>
        <v>#N/A</v>
      </c>
    </row>
    <row r="1169" spans="46:52" x14ac:dyDescent="0.3">
      <c r="AT1169" s="44" t="str">
        <f t="shared" si="181"/>
        <v>5H_14x8S.L8.V</v>
      </c>
      <c r="AU1169" s="18" t="s">
        <v>68</v>
      </c>
      <c r="AV1169" s="18" t="s">
        <v>1126</v>
      </c>
      <c r="AW1169" s="20" t="s">
        <v>987</v>
      </c>
      <c r="AX1169" s="227">
        <v>1230501</v>
      </c>
      <c r="AY1169" s="228">
        <v>196</v>
      </c>
      <c r="AZ1169" s="225" t="e">
        <f t="shared" si="182"/>
        <v>#N/A</v>
      </c>
    </row>
    <row r="1170" spans="46:52" x14ac:dyDescent="0.3">
      <c r="AT1170" s="44" t="str">
        <f t="shared" si="181"/>
        <v>6_12S.L8.V</v>
      </c>
      <c r="AU1170" s="18" t="s">
        <v>68</v>
      </c>
      <c r="AV1170" s="18" t="s">
        <v>1047</v>
      </c>
      <c r="AW1170" s="20" t="s">
        <v>987</v>
      </c>
      <c r="AX1170" s="227">
        <v>1230501</v>
      </c>
      <c r="AY1170" s="228">
        <v>307</v>
      </c>
      <c r="AZ1170" s="225" t="e">
        <f t="shared" si="182"/>
        <v>#N/A</v>
      </c>
    </row>
    <row r="1171" spans="46:52" x14ac:dyDescent="0.3">
      <c r="AT1171" s="44" t="str">
        <f t="shared" ref="AT1171:AT1234" si="183">CONCATENATE(AV1171,".",AU1171,".",AW1171)</f>
        <v>6_13S.L8.V</v>
      </c>
      <c r="AU1171" s="18" t="s">
        <v>68</v>
      </c>
      <c r="AV1171" s="18" t="s">
        <v>1066</v>
      </c>
      <c r="AW1171" s="20" t="s">
        <v>987</v>
      </c>
      <c r="AX1171" s="227">
        <v>1230501</v>
      </c>
      <c r="AY1171" s="228">
        <v>296</v>
      </c>
      <c r="AZ1171" s="225" t="e">
        <f t="shared" si="182"/>
        <v>#N/A</v>
      </c>
    </row>
    <row r="1172" spans="46:52" x14ac:dyDescent="0.3">
      <c r="AT1172" s="44" t="str">
        <f t="shared" si="183"/>
        <v>6_6T.L8.V</v>
      </c>
      <c r="AU1172" s="18" t="s">
        <v>68</v>
      </c>
      <c r="AV1172" s="18" t="s">
        <v>1247</v>
      </c>
      <c r="AW1172" s="20" t="s">
        <v>987</v>
      </c>
      <c r="AX1172" s="227">
        <v>1230501</v>
      </c>
      <c r="AY1172" s="228">
        <v>405</v>
      </c>
      <c r="AZ1172" s="225" t="e">
        <f t="shared" si="182"/>
        <v>#N/A</v>
      </c>
    </row>
    <row r="1173" spans="46:52" x14ac:dyDescent="0.3">
      <c r="AT1173" s="44" t="str">
        <f t="shared" si="183"/>
        <v>6_8T.L8.V</v>
      </c>
      <c r="AU1173" s="18" t="s">
        <v>68</v>
      </c>
      <c r="AV1173" s="18" t="s">
        <v>1249</v>
      </c>
      <c r="AW1173" s="20" t="s">
        <v>987</v>
      </c>
      <c r="AX1173" s="227">
        <v>1230501</v>
      </c>
      <c r="AY1173" s="228">
        <v>405</v>
      </c>
      <c r="AZ1173" s="225" t="e">
        <f t="shared" si="182"/>
        <v>#N/A</v>
      </c>
    </row>
    <row r="1174" spans="46:52" x14ac:dyDescent="0.3">
      <c r="AT1174" s="44" t="str">
        <f t="shared" si="183"/>
        <v>6H_14S.L8.V</v>
      </c>
      <c r="AU1174" s="18" t="s">
        <v>68</v>
      </c>
      <c r="AV1174" s="18" t="s">
        <v>1096</v>
      </c>
      <c r="AW1174" s="20" t="s">
        <v>987</v>
      </c>
      <c r="AX1174" s="227">
        <v>1230501</v>
      </c>
      <c r="AY1174" s="228">
        <v>95</v>
      </c>
      <c r="AZ1174" s="225" t="e">
        <f t="shared" si="182"/>
        <v>#N/A</v>
      </c>
    </row>
    <row r="1175" spans="46:52" x14ac:dyDescent="0.3">
      <c r="AT1175" s="44" t="str">
        <f t="shared" si="183"/>
        <v>6H_14x8S.L8.V</v>
      </c>
      <c r="AU1175" s="18" t="s">
        <v>68</v>
      </c>
      <c r="AV1175" s="18" t="s">
        <v>1134</v>
      </c>
      <c r="AW1175" s="20" t="s">
        <v>987</v>
      </c>
      <c r="AX1175" s="227">
        <v>1230501</v>
      </c>
      <c r="AY1175" s="228">
        <v>95</v>
      </c>
      <c r="AZ1175" s="225" t="e">
        <f t="shared" si="182"/>
        <v>#N/A</v>
      </c>
    </row>
    <row r="1176" spans="46:52" x14ac:dyDescent="0.3">
      <c r="AT1176" s="44" t="str">
        <f t="shared" si="183"/>
        <v>7_10T.L8.V</v>
      </c>
      <c r="AU1176" s="18" t="s">
        <v>68</v>
      </c>
      <c r="AV1176" s="18" t="s">
        <v>795</v>
      </c>
      <c r="AW1176" s="20" t="s">
        <v>987</v>
      </c>
      <c r="AX1176" s="227">
        <v>1230501</v>
      </c>
      <c r="AY1176" s="228">
        <v>364</v>
      </c>
      <c r="AZ1176" s="225" t="e">
        <f t="shared" si="182"/>
        <v>#N/A</v>
      </c>
    </row>
    <row r="1177" spans="46:52" x14ac:dyDescent="0.3">
      <c r="AT1177" s="44" t="str">
        <f t="shared" si="183"/>
        <v>7_6T.L8.V</v>
      </c>
      <c r="AU1177" s="18" t="s">
        <v>68</v>
      </c>
      <c r="AV1177" s="20" t="s">
        <v>764</v>
      </c>
      <c r="AW1177" s="20" t="s">
        <v>987</v>
      </c>
      <c r="AX1177" s="227">
        <v>1230501</v>
      </c>
      <c r="AY1177" s="228">
        <v>405</v>
      </c>
      <c r="AZ1177" s="225" t="e">
        <f t="shared" si="182"/>
        <v>#N/A</v>
      </c>
    </row>
    <row r="1178" spans="46:52" x14ac:dyDescent="0.3">
      <c r="AT1178" s="44" t="str">
        <f t="shared" si="183"/>
        <v>7_8T.L8.V</v>
      </c>
      <c r="AU1178" s="18" t="s">
        <v>68</v>
      </c>
      <c r="AV1178" s="18" t="s">
        <v>778</v>
      </c>
      <c r="AW1178" s="20" t="s">
        <v>987</v>
      </c>
      <c r="AX1178" s="227">
        <v>1230501</v>
      </c>
      <c r="AY1178" s="228">
        <v>405</v>
      </c>
      <c r="AZ1178" s="225" t="e">
        <f t="shared" si="182"/>
        <v>#N/A</v>
      </c>
    </row>
    <row r="1179" spans="46:52" x14ac:dyDescent="0.3">
      <c r="AT1179" s="44" t="str">
        <f t="shared" si="183"/>
        <v>7H_10T.L8.V</v>
      </c>
      <c r="AU1179" s="18" t="s">
        <v>68</v>
      </c>
      <c r="AV1179" s="18" t="s">
        <v>802</v>
      </c>
      <c r="AW1179" s="20" t="s">
        <v>987</v>
      </c>
      <c r="AX1179" s="227">
        <v>1230501</v>
      </c>
      <c r="AY1179" s="228">
        <v>364</v>
      </c>
      <c r="AZ1179" s="225" t="e">
        <f t="shared" si="182"/>
        <v>#N/A</v>
      </c>
    </row>
    <row r="1180" spans="46:52" x14ac:dyDescent="0.3">
      <c r="AT1180" s="44" t="str">
        <f t="shared" si="183"/>
        <v>8_10T.L8.V</v>
      </c>
      <c r="AU1180" s="18" t="s">
        <v>68</v>
      </c>
      <c r="AV1180" s="18" t="s">
        <v>810</v>
      </c>
      <c r="AW1180" s="20" t="s">
        <v>987</v>
      </c>
      <c r="AX1180" s="227">
        <v>1230501</v>
      </c>
      <c r="AY1180" s="228">
        <v>364</v>
      </c>
      <c r="AZ1180" s="225" t="e">
        <f t="shared" si="182"/>
        <v>#N/A</v>
      </c>
    </row>
    <row r="1181" spans="46:52" x14ac:dyDescent="0.3">
      <c r="AT1181" s="44" t="str">
        <f t="shared" si="183"/>
        <v>8_12T.L8.V</v>
      </c>
      <c r="AU1181" s="18" t="s">
        <v>68</v>
      </c>
      <c r="AV1181" s="18" t="s">
        <v>826</v>
      </c>
      <c r="AW1181" s="20" t="s">
        <v>987</v>
      </c>
      <c r="AX1181" s="227">
        <v>1230501</v>
      </c>
      <c r="AY1181" s="228">
        <v>352</v>
      </c>
      <c r="AZ1181" s="225" t="e">
        <f t="shared" si="182"/>
        <v>#N/A</v>
      </c>
    </row>
    <row r="1182" spans="46:52" x14ac:dyDescent="0.3">
      <c r="AT1182" s="44" t="str">
        <f t="shared" si="183"/>
        <v>8_14S.L8.V</v>
      </c>
      <c r="AU1182" s="18" t="s">
        <v>68</v>
      </c>
      <c r="AV1182" s="18" t="s">
        <v>1103</v>
      </c>
      <c r="AW1182" s="20" t="s">
        <v>987</v>
      </c>
      <c r="AX1182" s="227">
        <v>1230501</v>
      </c>
      <c r="AY1182" s="228">
        <v>80</v>
      </c>
      <c r="AZ1182" s="225" t="e">
        <f t="shared" si="182"/>
        <v>#N/A</v>
      </c>
    </row>
    <row r="1183" spans="46:52" x14ac:dyDescent="0.3">
      <c r="AT1183" s="44" t="str">
        <f t="shared" si="183"/>
        <v>8_6T.L8.V</v>
      </c>
      <c r="AU1183" s="18" t="s">
        <v>68</v>
      </c>
      <c r="AV1183" s="18" t="s">
        <v>773</v>
      </c>
      <c r="AW1183" s="20" t="s">
        <v>987</v>
      </c>
      <c r="AX1183" s="227">
        <v>1230501</v>
      </c>
      <c r="AY1183" s="228">
        <v>405</v>
      </c>
      <c r="AZ1183" s="225" t="e">
        <f t="shared" si="182"/>
        <v>#N/A</v>
      </c>
    </row>
    <row r="1184" spans="46:52" x14ac:dyDescent="0.3">
      <c r="AT1184" s="44" t="str">
        <f t="shared" si="183"/>
        <v>8_8T.L8.V</v>
      </c>
      <c r="AU1184" s="18" t="s">
        <v>68</v>
      </c>
      <c r="AV1184" s="18" t="s">
        <v>785</v>
      </c>
      <c r="AW1184" s="20" t="s">
        <v>987</v>
      </c>
      <c r="AX1184" s="227">
        <v>1230501</v>
      </c>
      <c r="AY1184" s="228">
        <v>405</v>
      </c>
      <c r="AZ1184" s="225" t="e">
        <f t="shared" ref="AZ1184:AZ1247" si="184">AY1184*INDEX($DB$90:$DB$92,MATCH($CQ$85,Currency,0))/$DB$90</f>
        <v>#N/A</v>
      </c>
    </row>
    <row r="1185" spans="46:52" x14ac:dyDescent="0.3">
      <c r="AT1185" s="44" t="str">
        <f t="shared" si="183"/>
        <v>9_10T.L8.V</v>
      </c>
      <c r="AU1185" s="18" t="s">
        <v>68</v>
      </c>
      <c r="AV1185" s="18" t="s">
        <v>818</v>
      </c>
      <c r="AW1185" s="20" t="s">
        <v>987</v>
      </c>
      <c r="AX1185" s="227">
        <v>1230501</v>
      </c>
      <c r="AY1185" s="228">
        <v>364</v>
      </c>
      <c r="AZ1185" s="225" t="e">
        <f t="shared" si="184"/>
        <v>#N/A</v>
      </c>
    </row>
    <row r="1186" spans="46:52" x14ac:dyDescent="0.3">
      <c r="AT1186" s="44" t="str">
        <f t="shared" si="183"/>
        <v>9_12T.L8.V</v>
      </c>
      <c r="AU1186" s="18" t="s">
        <v>68</v>
      </c>
      <c r="AV1186" s="18" t="s">
        <v>840</v>
      </c>
      <c r="AW1186" s="20" t="s">
        <v>987</v>
      </c>
      <c r="AX1186" s="227">
        <v>1230501</v>
      </c>
      <c r="AY1186" s="228">
        <v>352</v>
      </c>
      <c r="AZ1186" s="225" t="e">
        <f t="shared" si="184"/>
        <v>#N/A</v>
      </c>
    </row>
    <row r="1187" spans="46:52" x14ac:dyDescent="0.3">
      <c r="AT1187" s="44" t="str">
        <f t="shared" si="183"/>
        <v>9_13T.L8.V</v>
      </c>
      <c r="AU1187" s="18" t="s">
        <v>68</v>
      </c>
      <c r="AV1187" s="18" t="s">
        <v>876</v>
      </c>
      <c r="AW1187" s="20" t="s">
        <v>987</v>
      </c>
      <c r="AX1187" s="227">
        <v>1230501</v>
      </c>
      <c r="AY1187" s="228">
        <v>301</v>
      </c>
      <c r="AZ1187" s="225" t="e">
        <f t="shared" si="184"/>
        <v>#N/A</v>
      </c>
    </row>
    <row r="1188" spans="46:52" x14ac:dyDescent="0.3">
      <c r="AT1188" s="44" t="str">
        <f t="shared" si="183"/>
        <v>9_14T.L8.V</v>
      </c>
      <c r="AU1188" s="18" t="s">
        <v>68</v>
      </c>
      <c r="AV1188" s="18" t="s">
        <v>917</v>
      </c>
      <c r="AW1188" s="20" t="s">
        <v>987</v>
      </c>
      <c r="AX1188" s="227">
        <v>1230501</v>
      </c>
      <c r="AY1188" s="228">
        <v>121</v>
      </c>
      <c r="AZ1188" s="225" t="e">
        <f t="shared" si="184"/>
        <v>#N/A</v>
      </c>
    </row>
    <row r="1189" spans="46:52" x14ac:dyDescent="0.3">
      <c r="AT1189" s="44" t="str">
        <f t="shared" si="183"/>
        <v>10_12T.L8.W</v>
      </c>
      <c r="AU1189" s="18" t="s">
        <v>68</v>
      </c>
      <c r="AV1189" s="18" t="s">
        <v>850</v>
      </c>
      <c r="AW1189" s="20" t="s">
        <v>113</v>
      </c>
      <c r="AX1189" s="227">
        <v>1230501</v>
      </c>
      <c r="AY1189" s="228">
        <v>0</v>
      </c>
      <c r="AZ1189" s="225" t="e">
        <f t="shared" si="184"/>
        <v>#N/A</v>
      </c>
    </row>
    <row r="1190" spans="46:52" x14ac:dyDescent="0.3">
      <c r="AT1190" s="44" t="str">
        <f t="shared" si="183"/>
        <v>10_13T.L8.W</v>
      </c>
      <c r="AU1190" s="18" t="s">
        <v>68</v>
      </c>
      <c r="AV1190" s="18" t="s">
        <v>888</v>
      </c>
      <c r="AW1190" s="20" t="s">
        <v>113</v>
      </c>
      <c r="AX1190" s="227">
        <v>1230501</v>
      </c>
      <c r="AY1190" s="228">
        <v>0</v>
      </c>
      <c r="AZ1190" s="225" t="e">
        <f t="shared" si="184"/>
        <v>#N/A</v>
      </c>
    </row>
    <row r="1191" spans="46:52" x14ac:dyDescent="0.3">
      <c r="AT1191" s="44" t="str">
        <f t="shared" si="183"/>
        <v>10_14S.L8.W</v>
      </c>
      <c r="AU1191" s="18" t="s">
        <v>68</v>
      </c>
      <c r="AV1191" s="18" t="s">
        <v>1182</v>
      </c>
      <c r="AW1191" s="20" t="s">
        <v>113</v>
      </c>
      <c r="AX1191" s="227">
        <v>1230501</v>
      </c>
      <c r="AY1191" s="228">
        <v>0</v>
      </c>
      <c r="AZ1191" s="225" t="e">
        <f t="shared" si="184"/>
        <v>#N/A</v>
      </c>
    </row>
    <row r="1192" spans="46:52" x14ac:dyDescent="0.3">
      <c r="AT1192" s="44" t="str">
        <f t="shared" si="183"/>
        <v>10_14T.L8.W</v>
      </c>
      <c r="AU1192" s="18" t="s">
        <v>68</v>
      </c>
      <c r="AV1192" s="18" t="s">
        <v>930</v>
      </c>
      <c r="AW1192" s="20" t="s">
        <v>113</v>
      </c>
      <c r="AX1192" s="227">
        <v>1230501</v>
      </c>
      <c r="AY1192" s="228">
        <v>0</v>
      </c>
      <c r="AZ1192" s="225" t="e">
        <f t="shared" si="184"/>
        <v>#N/A</v>
      </c>
    </row>
    <row r="1193" spans="46:52" x14ac:dyDescent="0.3">
      <c r="AT1193" s="44" t="str">
        <f t="shared" si="183"/>
        <v>11_12T.L8.W</v>
      </c>
      <c r="AU1193" s="18" t="s">
        <v>68</v>
      </c>
      <c r="AV1193" s="18" t="s">
        <v>863</v>
      </c>
      <c r="AW1193" s="20" t="s">
        <v>113</v>
      </c>
      <c r="AX1193" s="227">
        <v>1230501</v>
      </c>
      <c r="AY1193" s="228">
        <v>0</v>
      </c>
      <c r="AZ1193" s="225" t="e">
        <f t="shared" si="184"/>
        <v>#N/A</v>
      </c>
    </row>
    <row r="1194" spans="46:52" x14ac:dyDescent="0.3">
      <c r="AT1194" s="44" t="str">
        <f t="shared" si="183"/>
        <v>11_13T.L8.W</v>
      </c>
      <c r="AU1194" s="18" t="s">
        <v>68</v>
      </c>
      <c r="AV1194" s="18" t="s">
        <v>898</v>
      </c>
      <c r="AW1194" s="20" t="s">
        <v>113</v>
      </c>
      <c r="AX1194" s="227">
        <v>1230501</v>
      </c>
      <c r="AY1194" s="228">
        <v>0</v>
      </c>
      <c r="AZ1194" s="225" t="e">
        <f t="shared" si="184"/>
        <v>#N/A</v>
      </c>
    </row>
    <row r="1195" spans="46:52" x14ac:dyDescent="0.3">
      <c r="AT1195" s="44" t="str">
        <f t="shared" si="183"/>
        <v>11_14T.L8.W</v>
      </c>
      <c r="AU1195" s="18" t="s">
        <v>68</v>
      </c>
      <c r="AV1195" s="18" t="s">
        <v>943</v>
      </c>
      <c r="AW1195" s="20" t="s">
        <v>113</v>
      </c>
      <c r="AX1195" s="227">
        <v>1230501</v>
      </c>
      <c r="AY1195" s="228">
        <v>0</v>
      </c>
      <c r="AZ1195" s="225" t="e">
        <f t="shared" si="184"/>
        <v>#N/A</v>
      </c>
    </row>
    <row r="1196" spans="46:52" x14ac:dyDescent="0.3">
      <c r="AT1196" s="44" t="str">
        <f t="shared" si="183"/>
        <v>12_13T.L8.W</v>
      </c>
      <c r="AU1196" s="18" t="s">
        <v>68</v>
      </c>
      <c r="AV1196" s="18" t="s">
        <v>907</v>
      </c>
      <c r="AW1196" s="20" t="s">
        <v>113</v>
      </c>
      <c r="AX1196" s="227">
        <v>1230501</v>
      </c>
      <c r="AY1196" s="228">
        <v>0</v>
      </c>
      <c r="AZ1196" s="225" t="e">
        <f t="shared" si="184"/>
        <v>#N/A</v>
      </c>
    </row>
    <row r="1197" spans="46:52" x14ac:dyDescent="0.3">
      <c r="AT1197" s="44" t="str">
        <f t="shared" si="183"/>
        <v>12_14F.L8.W</v>
      </c>
      <c r="AU1197" s="18" t="s">
        <v>68</v>
      </c>
      <c r="AV1197" s="18" t="s">
        <v>603</v>
      </c>
      <c r="AW1197" s="20" t="s">
        <v>113</v>
      </c>
      <c r="AX1197" s="227">
        <v>1230501</v>
      </c>
      <c r="AY1197" s="228">
        <v>0</v>
      </c>
      <c r="AZ1197" s="225" t="e">
        <f t="shared" si="184"/>
        <v>#N/A</v>
      </c>
    </row>
    <row r="1198" spans="46:52" x14ac:dyDescent="0.3">
      <c r="AT1198" s="44" t="str">
        <f t="shared" si="183"/>
        <v>12_14T.L8.W</v>
      </c>
      <c r="AU1198" s="18" t="s">
        <v>68</v>
      </c>
      <c r="AV1198" s="18" t="s">
        <v>957</v>
      </c>
      <c r="AW1198" s="20" t="s">
        <v>113</v>
      </c>
      <c r="AX1198" s="227">
        <v>1230501</v>
      </c>
      <c r="AY1198" s="228">
        <v>0</v>
      </c>
      <c r="AZ1198" s="225" t="e">
        <f t="shared" si="184"/>
        <v>#N/A</v>
      </c>
    </row>
    <row r="1199" spans="46:52" x14ac:dyDescent="0.3">
      <c r="AT1199" s="44" t="str">
        <f t="shared" si="183"/>
        <v>12_15T.L8.W</v>
      </c>
      <c r="AU1199" s="18" t="s">
        <v>68</v>
      </c>
      <c r="AV1199" s="18" t="s">
        <v>988</v>
      </c>
      <c r="AW1199" s="20" t="s">
        <v>113</v>
      </c>
      <c r="AX1199" s="227">
        <v>1230501</v>
      </c>
      <c r="AY1199" s="228">
        <v>0</v>
      </c>
      <c r="AZ1199" s="225" t="e">
        <f t="shared" si="184"/>
        <v>#N/A</v>
      </c>
    </row>
    <row r="1200" spans="46:52" x14ac:dyDescent="0.3">
      <c r="AT1200" s="44" t="str">
        <f t="shared" si="183"/>
        <v>12_18B.L8.W</v>
      </c>
      <c r="AU1200" s="18" t="s">
        <v>68</v>
      </c>
      <c r="AV1200" s="18" t="s">
        <v>133</v>
      </c>
      <c r="AW1200" s="20" t="s">
        <v>113</v>
      </c>
      <c r="AX1200" s="227">
        <v>1230501</v>
      </c>
      <c r="AY1200" s="228">
        <v>0</v>
      </c>
      <c r="AZ1200" s="225" t="e">
        <f t="shared" si="184"/>
        <v>#N/A</v>
      </c>
    </row>
    <row r="1201" spans="46:52" x14ac:dyDescent="0.3">
      <c r="AT1201" s="44" t="str">
        <f t="shared" si="183"/>
        <v>12_20B.L8.W</v>
      </c>
      <c r="AU1201" s="18" t="s">
        <v>68</v>
      </c>
      <c r="AV1201" s="18" t="s">
        <v>219</v>
      </c>
      <c r="AW1201" s="20" t="s">
        <v>113</v>
      </c>
      <c r="AX1201" s="227">
        <v>1230501</v>
      </c>
      <c r="AY1201" s="228">
        <v>0</v>
      </c>
      <c r="AZ1201" s="225" t="e">
        <f t="shared" si="184"/>
        <v>#N/A</v>
      </c>
    </row>
    <row r="1202" spans="46:52" x14ac:dyDescent="0.3">
      <c r="AT1202" s="44" t="str">
        <f t="shared" si="183"/>
        <v>12_22B.L8.W</v>
      </c>
      <c r="AU1202" s="18" t="s">
        <v>68</v>
      </c>
      <c r="AV1202" s="18" t="s">
        <v>336</v>
      </c>
      <c r="AW1202" s="20" t="s">
        <v>113</v>
      </c>
      <c r="AX1202" s="227">
        <v>1230501</v>
      </c>
      <c r="AY1202" s="228">
        <v>0</v>
      </c>
      <c r="AZ1202" s="225" t="e">
        <f t="shared" si="184"/>
        <v>#N/A</v>
      </c>
    </row>
    <row r="1203" spans="46:52" x14ac:dyDescent="0.3">
      <c r="AT1203" s="44" t="str">
        <f t="shared" si="183"/>
        <v>12_24B.L8.W</v>
      </c>
      <c r="AU1203" s="18" t="s">
        <v>68</v>
      </c>
      <c r="AV1203" s="18" t="s">
        <v>424</v>
      </c>
      <c r="AW1203" s="20" t="s">
        <v>113</v>
      </c>
      <c r="AX1203" s="227">
        <v>1230501</v>
      </c>
      <c r="AY1203" s="228">
        <v>0</v>
      </c>
      <c r="AZ1203" s="225" t="e">
        <f t="shared" si="184"/>
        <v>#N/A</v>
      </c>
    </row>
    <row r="1204" spans="46:52" x14ac:dyDescent="0.3">
      <c r="AT1204" s="44" t="str">
        <f t="shared" si="183"/>
        <v>12_26B.L8.W</v>
      </c>
      <c r="AU1204" s="18" t="s">
        <v>68</v>
      </c>
      <c r="AV1204" s="18" t="s">
        <v>510</v>
      </c>
      <c r="AW1204" s="20" t="s">
        <v>113</v>
      </c>
      <c r="AX1204" s="227">
        <v>1230501</v>
      </c>
      <c r="AY1204" s="228">
        <v>0</v>
      </c>
      <c r="AZ1204" s="225" t="e">
        <f t="shared" si="184"/>
        <v>#N/A</v>
      </c>
    </row>
    <row r="1205" spans="46:52" x14ac:dyDescent="0.3">
      <c r="AT1205" s="44" t="str">
        <f t="shared" si="183"/>
        <v>13_14F.L8.W</v>
      </c>
      <c r="AU1205" s="18" t="s">
        <v>68</v>
      </c>
      <c r="AV1205" s="18" t="s">
        <v>623</v>
      </c>
      <c r="AW1205" s="20" t="s">
        <v>113</v>
      </c>
      <c r="AX1205" s="227">
        <v>1230501</v>
      </c>
      <c r="AY1205" s="228">
        <v>0</v>
      </c>
      <c r="AZ1205" s="225" t="e">
        <f t="shared" si="184"/>
        <v>#N/A</v>
      </c>
    </row>
    <row r="1206" spans="46:52" x14ac:dyDescent="0.3">
      <c r="AT1206" s="44" t="str">
        <f t="shared" si="183"/>
        <v>13_14T.L8.W</v>
      </c>
      <c r="AU1206" s="18" t="s">
        <v>68</v>
      </c>
      <c r="AV1206" s="18" t="s">
        <v>971</v>
      </c>
      <c r="AW1206" s="20" t="s">
        <v>113</v>
      </c>
      <c r="AX1206" s="227">
        <v>1230501</v>
      </c>
      <c r="AY1206" s="228">
        <v>0</v>
      </c>
      <c r="AZ1206" s="225" t="e">
        <f t="shared" si="184"/>
        <v>#N/A</v>
      </c>
    </row>
    <row r="1207" spans="46:52" x14ac:dyDescent="0.3">
      <c r="AT1207" s="44" t="str">
        <f t="shared" si="183"/>
        <v>13_15F.L8.W</v>
      </c>
      <c r="AU1207" s="18" t="s">
        <v>68</v>
      </c>
      <c r="AV1207" s="18" t="s">
        <v>653</v>
      </c>
      <c r="AW1207" s="20" t="s">
        <v>113</v>
      </c>
      <c r="AX1207" s="227">
        <v>1230501</v>
      </c>
      <c r="AY1207" s="228">
        <v>0</v>
      </c>
      <c r="AZ1207" s="225" t="e">
        <f t="shared" si="184"/>
        <v>#N/A</v>
      </c>
    </row>
    <row r="1208" spans="46:52" x14ac:dyDescent="0.3">
      <c r="AT1208" s="44" t="str">
        <f t="shared" si="183"/>
        <v>13_15T.L8.W</v>
      </c>
      <c r="AU1208" s="18" t="s">
        <v>68</v>
      </c>
      <c r="AV1208" s="18" t="s">
        <v>997</v>
      </c>
      <c r="AW1208" s="20" t="s">
        <v>113</v>
      </c>
      <c r="AX1208" s="227">
        <v>1230501</v>
      </c>
      <c r="AY1208" s="228">
        <v>0</v>
      </c>
      <c r="AZ1208" s="225" t="e">
        <f t="shared" si="184"/>
        <v>#N/A</v>
      </c>
    </row>
    <row r="1209" spans="46:52" x14ac:dyDescent="0.3">
      <c r="AT1209" s="44" t="str">
        <f t="shared" si="183"/>
        <v>13_16F.L8.W</v>
      </c>
      <c r="AU1209" s="18" t="s">
        <v>68</v>
      </c>
      <c r="AV1209" s="18" t="s">
        <v>690</v>
      </c>
      <c r="AW1209" s="20" t="s">
        <v>113</v>
      </c>
      <c r="AX1209" s="227">
        <v>1230501</v>
      </c>
      <c r="AY1209" s="228">
        <v>0</v>
      </c>
      <c r="AZ1209" s="225" t="e">
        <f t="shared" si="184"/>
        <v>#N/A</v>
      </c>
    </row>
    <row r="1210" spans="46:52" x14ac:dyDescent="0.3">
      <c r="AT1210" s="44" t="str">
        <f t="shared" si="183"/>
        <v>14_14F.L8.W</v>
      </c>
      <c r="AU1210" s="18" t="s">
        <v>68</v>
      </c>
      <c r="AV1210" s="18" t="s">
        <v>638</v>
      </c>
      <c r="AW1210" s="20" t="s">
        <v>113</v>
      </c>
      <c r="AX1210" s="227">
        <v>1230501</v>
      </c>
      <c r="AY1210" s="228">
        <v>0</v>
      </c>
      <c r="AZ1210" s="225" t="e">
        <f t="shared" si="184"/>
        <v>#N/A</v>
      </c>
    </row>
    <row r="1211" spans="46:52" x14ac:dyDescent="0.3">
      <c r="AT1211" s="44" t="str">
        <f t="shared" si="183"/>
        <v>14_14T.L8.W</v>
      </c>
      <c r="AU1211" s="18" t="s">
        <v>68</v>
      </c>
      <c r="AV1211" s="18" t="s">
        <v>979</v>
      </c>
      <c r="AW1211" s="20" t="s">
        <v>113</v>
      </c>
      <c r="AX1211" s="227">
        <v>1230501</v>
      </c>
      <c r="AY1211" s="228">
        <v>0</v>
      </c>
      <c r="AZ1211" s="225" t="e">
        <f t="shared" si="184"/>
        <v>#N/A</v>
      </c>
    </row>
    <row r="1212" spans="46:52" x14ac:dyDescent="0.3">
      <c r="AT1212" s="44" t="str">
        <f t="shared" si="183"/>
        <v>14_15F.L8.W</v>
      </c>
      <c r="AU1212" s="18" t="s">
        <v>68</v>
      </c>
      <c r="AV1212" s="18" t="s">
        <v>671</v>
      </c>
      <c r="AW1212" s="20" t="s">
        <v>113</v>
      </c>
      <c r="AX1212" s="227">
        <v>1230501</v>
      </c>
      <c r="AY1212" s="228">
        <v>0</v>
      </c>
      <c r="AZ1212" s="225" t="e">
        <f t="shared" si="184"/>
        <v>#N/A</v>
      </c>
    </row>
    <row r="1213" spans="46:52" x14ac:dyDescent="0.3">
      <c r="AT1213" s="44" t="str">
        <f t="shared" si="183"/>
        <v>14_15T.L8.W</v>
      </c>
      <c r="AU1213" s="18" t="s">
        <v>68</v>
      </c>
      <c r="AV1213" s="18" t="s">
        <v>1004</v>
      </c>
      <c r="AW1213" s="20" t="s">
        <v>113</v>
      </c>
      <c r="AX1213" s="227">
        <v>1230501</v>
      </c>
      <c r="AY1213" s="228">
        <v>0</v>
      </c>
      <c r="AZ1213" s="225" t="e">
        <f t="shared" si="184"/>
        <v>#N/A</v>
      </c>
    </row>
    <row r="1214" spans="46:52" x14ac:dyDescent="0.3">
      <c r="AT1214" s="44" t="str">
        <f t="shared" si="183"/>
        <v>14_16F.L8.W</v>
      </c>
      <c r="AU1214" s="18" t="s">
        <v>68</v>
      </c>
      <c r="AV1214" s="18" t="s">
        <v>707</v>
      </c>
      <c r="AW1214" s="20" t="s">
        <v>113</v>
      </c>
      <c r="AX1214" s="227">
        <v>1230501</v>
      </c>
      <c r="AY1214" s="228">
        <v>0</v>
      </c>
      <c r="AZ1214" s="225" t="e">
        <f t="shared" si="184"/>
        <v>#N/A</v>
      </c>
    </row>
    <row r="1215" spans="46:52" x14ac:dyDescent="0.3">
      <c r="AT1215" s="44" t="str">
        <f t="shared" si="183"/>
        <v>14_16T.L8.W</v>
      </c>
      <c r="AU1215" s="18" t="s">
        <v>68</v>
      </c>
      <c r="AV1215" s="18" t="s">
        <v>1020</v>
      </c>
      <c r="AW1215" s="20" t="s">
        <v>113</v>
      </c>
      <c r="AX1215" s="227">
        <v>1230501</v>
      </c>
      <c r="AY1215" s="228">
        <v>0</v>
      </c>
      <c r="AZ1215" s="225" t="e">
        <f t="shared" si="184"/>
        <v>#N/A</v>
      </c>
    </row>
    <row r="1216" spans="46:52" x14ac:dyDescent="0.3">
      <c r="AT1216" s="44" t="str">
        <f t="shared" si="183"/>
        <v>14_18B.L8.W</v>
      </c>
      <c r="AU1216" s="18" t="s">
        <v>68</v>
      </c>
      <c r="AV1216" s="18" t="s">
        <v>160</v>
      </c>
      <c r="AW1216" s="20" t="s">
        <v>113</v>
      </c>
      <c r="AX1216" s="227">
        <v>1230501</v>
      </c>
      <c r="AY1216" s="228">
        <v>0</v>
      </c>
      <c r="AZ1216" s="225" t="e">
        <f t="shared" si="184"/>
        <v>#N/A</v>
      </c>
    </row>
    <row r="1217" spans="46:52" x14ac:dyDescent="0.3">
      <c r="AT1217" s="44" t="str">
        <f t="shared" si="183"/>
        <v>14_20B.L8.W</v>
      </c>
      <c r="AU1217" s="18" t="s">
        <v>68</v>
      </c>
      <c r="AV1217" s="18" t="s">
        <v>256</v>
      </c>
      <c r="AW1217" s="20" t="s">
        <v>113</v>
      </c>
      <c r="AX1217" s="227">
        <v>1230501</v>
      </c>
      <c r="AY1217" s="228">
        <v>0</v>
      </c>
      <c r="AZ1217" s="225" t="e">
        <f t="shared" si="184"/>
        <v>#N/A</v>
      </c>
    </row>
    <row r="1218" spans="46:52" x14ac:dyDescent="0.3">
      <c r="AT1218" s="44" t="str">
        <f t="shared" si="183"/>
        <v>14_22B.L8.W</v>
      </c>
      <c r="AU1218" s="18" t="s">
        <v>68</v>
      </c>
      <c r="AV1218" s="18" t="s">
        <v>353</v>
      </c>
      <c r="AW1218" s="20" t="s">
        <v>113</v>
      </c>
      <c r="AX1218" s="227">
        <v>1230501</v>
      </c>
      <c r="AY1218" s="228">
        <v>0</v>
      </c>
      <c r="AZ1218" s="225" t="e">
        <f t="shared" si="184"/>
        <v>#N/A</v>
      </c>
    </row>
    <row r="1219" spans="46:52" x14ac:dyDescent="0.3">
      <c r="AT1219" s="44" t="str">
        <f t="shared" si="183"/>
        <v>14_24B.L8.W</v>
      </c>
      <c r="AU1219" s="18" t="s">
        <v>68</v>
      </c>
      <c r="AV1219" s="18" t="s">
        <v>440</v>
      </c>
      <c r="AW1219" s="20" t="s">
        <v>113</v>
      </c>
      <c r="AX1219" s="227">
        <v>1230501</v>
      </c>
      <c r="AY1219" s="228">
        <v>0</v>
      </c>
      <c r="AZ1219" s="225" t="e">
        <f t="shared" si="184"/>
        <v>#N/A</v>
      </c>
    </row>
    <row r="1220" spans="46:52" x14ac:dyDescent="0.3">
      <c r="AT1220" s="44" t="str">
        <f t="shared" si="183"/>
        <v>14_26B.L8.W</v>
      </c>
      <c r="AU1220" s="18" t="s">
        <v>68</v>
      </c>
      <c r="AV1220" s="18" t="s">
        <v>529</v>
      </c>
      <c r="AW1220" s="20" t="s">
        <v>113</v>
      </c>
      <c r="AX1220" s="227">
        <v>1230501</v>
      </c>
      <c r="AY1220" s="228">
        <v>0</v>
      </c>
      <c r="AZ1220" s="225" t="e">
        <f t="shared" si="184"/>
        <v>#N/A</v>
      </c>
    </row>
    <row r="1221" spans="46:52" x14ac:dyDescent="0.3">
      <c r="AT1221" s="44" t="str">
        <f t="shared" si="183"/>
        <v>15_16F.L8.W</v>
      </c>
      <c r="AU1221" s="18" t="s">
        <v>68</v>
      </c>
      <c r="AV1221" s="18" t="s">
        <v>725</v>
      </c>
      <c r="AW1221" s="20" t="s">
        <v>113</v>
      </c>
      <c r="AX1221" s="227">
        <v>1230501</v>
      </c>
      <c r="AY1221" s="228">
        <v>0</v>
      </c>
      <c r="AZ1221" s="225" t="e">
        <f t="shared" si="184"/>
        <v>#N/A</v>
      </c>
    </row>
    <row r="1222" spans="46:52" x14ac:dyDescent="0.3">
      <c r="AT1222" s="44" t="str">
        <f t="shared" si="183"/>
        <v>16_16F.L8.W</v>
      </c>
      <c r="AU1222" s="18" t="s">
        <v>68</v>
      </c>
      <c r="AV1222" s="18" t="s">
        <v>741</v>
      </c>
      <c r="AW1222" s="20" t="s">
        <v>113</v>
      </c>
      <c r="AX1222" s="227">
        <v>1230501</v>
      </c>
      <c r="AY1222" s="228">
        <v>0</v>
      </c>
      <c r="AZ1222" s="225" t="e">
        <f t="shared" si="184"/>
        <v>#N/A</v>
      </c>
    </row>
    <row r="1223" spans="46:52" x14ac:dyDescent="0.3">
      <c r="AT1223" s="44" t="str">
        <f t="shared" si="183"/>
        <v>16_16T.L8.W</v>
      </c>
      <c r="AU1223" s="18" t="s">
        <v>68</v>
      </c>
      <c r="AV1223" s="18" t="s">
        <v>1036</v>
      </c>
      <c r="AW1223" s="20" t="s">
        <v>113</v>
      </c>
      <c r="AX1223" s="227">
        <v>1230501</v>
      </c>
      <c r="AY1223" s="228">
        <v>0</v>
      </c>
      <c r="AZ1223" s="225" t="e">
        <f t="shared" si="184"/>
        <v>#N/A</v>
      </c>
    </row>
    <row r="1224" spans="46:52" x14ac:dyDescent="0.3">
      <c r="AT1224" s="44" t="str">
        <f t="shared" si="183"/>
        <v>16_18B.L8.W</v>
      </c>
      <c r="AU1224" s="18" t="s">
        <v>68</v>
      </c>
      <c r="AV1224" s="18" t="s">
        <v>187</v>
      </c>
      <c r="AW1224" s="20" t="s">
        <v>113</v>
      </c>
      <c r="AX1224" s="227">
        <v>1230501</v>
      </c>
      <c r="AY1224" s="228">
        <v>0</v>
      </c>
      <c r="AZ1224" s="225" t="e">
        <f t="shared" si="184"/>
        <v>#N/A</v>
      </c>
    </row>
    <row r="1225" spans="46:52" x14ac:dyDescent="0.3">
      <c r="AT1225" s="44" t="str">
        <f t="shared" si="183"/>
        <v>16_18F.L8.W</v>
      </c>
      <c r="AU1225" s="18" t="s">
        <v>68</v>
      </c>
      <c r="AV1225" s="18" t="s">
        <v>753</v>
      </c>
      <c r="AW1225" s="20" t="s">
        <v>113</v>
      </c>
      <c r="AX1225" s="227">
        <v>1230501</v>
      </c>
      <c r="AY1225" s="228">
        <v>0</v>
      </c>
      <c r="AZ1225" s="225" t="e">
        <f t="shared" si="184"/>
        <v>#N/A</v>
      </c>
    </row>
    <row r="1226" spans="46:52" x14ac:dyDescent="0.3">
      <c r="AT1226" s="44" t="str">
        <f t="shared" si="183"/>
        <v>16_18T.L8.W</v>
      </c>
      <c r="AU1226" s="18" t="s">
        <v>68</v>
      </c>
      <c r="AV1226" s="18" t="s">
        <v>1237</v>
      </c>
      <c r="AW1226" s="20" t="s">
        <v>113</v>
      </c>
      <c r="AX1226" s="227">
        <v>1230501</v>
      </c>
      <c r="AY1226" s="228">
        <v>0</v>
      </c>
      <c r="AZ1226" s="225" t="e">
        <f t="shared" si="184"/>
        <v>#N/A</v>
      </c>
    </row>
    <row r="1227" spans="46:52" x14ac:dyDescent="0.3">
      <c r="AT1227" s="44" t="str">
        <f t="shared" si="183"/>
        <v>16_20B.L8.W</v>
      </c>
      <c r="AU1227" s="18" t="s">
        <v>68</v>
      </c>
      <c r="AV1227" s="18" t="s">
        <v>297</v>
      </c>
      <c r="AW1227" s="20" t="s">
        <v>113</v>
      </c>
      <c r="AX1227" s="227">
        <v>1230501</v>
      </c>
      <c r="AY1227" s="228">
        <v>0</v>
      </c>
      <c r="AZ1227" s="225" t="e">
        <f t="shared" si="184"/>
        <v>#N/A</v>
      </c>
    </row>
    <row r="1228" spans="46:52" x14ac:dyDescent="0.3">
      <c r="AT1228" s="44" t="str">
        <f t="shared" si="183"/>
        <v>16_22B.L8.W</v>
      </c>
      <c r="AU1228" s="18" t="s">
        <v>68</v>
      </c>
      <c r="AV1228" s="18" t="s">
        <v>373</v>
      </c>
      <c r="AW1228" s="20" t="s">
        <v>113</v>
      </c>
      <c r="AX1228" s="227">
        <v>1230501</v>
      </c>
      <c r="AY1228" s="228">
        <v>0</v>
      </c>
      <c r="AZ1228" s="225" t="e">
        <f t="shared" si="184"/>
        <v>#N/A</v>
      </c>
    </row>
    <row r="1229" spans="46:52" x14ac:dyDescent="0.3">
      <c r="AT1229" s="44" t="str">
        <f t="shared" si="183"/>
        <v>16_24B.L8.W</v>
      </c>
      <c r="AU1229" s="18" t="s">
        <v>68</v>
      </c>
      <c r="AV1229" s="18" t="s">
        <v>457</v>
      </c>
      <c r="AW1229" s="20" t="s">
        <v>113</v>
      </c>
      <c r="AX1229" s="227">
        <v>1230501</v>
      </c>
      <c r="AY1229" s="228">
        <v>0</v>
      </c>
      <c r="AZ1229" s="225" t="e">
        <f t="shared" si="184"/>
        <v>#N/A</v>
      </c>
    </row>
    <row r="1230" spans="46:52" x14ac:dyDescent="0.3">
      <c r="AT1230" s="44" t="str">
        <f t="shared" si="183"/>
        <v>16_26B.L8.W</v>
      </c>
      <c r="AU1230" s="18" t="s">
        <v>68</v>
      </c>
      <c r="AV1230" s="18" t="s">
        <v>550</v>
      </c>
      <c r="AW1230" s="20" t="s">
        <v>113</v>
      </c>
      <c r="AX1230" s="227">
        <v>1230501</v>
      </c>
      <c r="AY1230" s="228">
        <v>0</v>
      </c>
      <c r="AZ1230" s="225" t="e">
        <f t="shared" si="184"/>
        <v>#N/A</v>
      </c>
    </row>
    <row r="1231" spans="46:52" x14ac:dyDescent="0.3">
      <c r="AT1231" s="44" t="str">
        <f t="shared" si="183"/>
        <v>18_20B.L8.W</v>
      </c>
      <c r="AU1231" s="18" t="s">
        <v>68</v>
      </c>
      <c r="AV1231" s="18" t="s">
        <v>317</v>
      </c>
      <c r="AW1231" s="20" t="s">
        <v>113</v>
      </c>
      <c r="AX1231" s="227">
        <v>1230501</v>
      </c>
      <c r="AY1231" s="228">
        <v>0</v>
      </c>
      <c r="AZ1231" s="225" t="e">
        <f t="shared" si="184"/>
        <v>#N/A</v>
      </c>
    </row>
    <row r="1232" spans="46:52" x14ac:dyDescent="0.3">
      <c r="AT1232" s="44" t="str">
        <f t="shared" si="183"/>
        <v>18_22B.L8.W</v>
      </c>
      <c r="AU1232" s="18" t="s">
        <v>68</v>
      </c>
      <c r="AV1232" s="18" t="s">
        <v>391</v>
      </c>
      <c r="AW1232" s="20" t="s">
        <v>113</v>
      </c>
      <c r="AX1232" s="227">
        <v>1230501</v>
      </c>
      <c r="AY1232" s="228">
        <v>0</v>
      </c>
      <c r="AZ1232" s="225" t="e">
        <f t="shared" si="184"/>
        <v>#N/A</v>
      </c>
    </row>
    <row r="1233" spans="46:52" x14ac:dyDescent="0.3">
      <c r="AT1233" s="44" t="str">
        <f t="shared" si="183"/>
        <v>18_24B.L8.W</v>
      </c>
      <c r="AU1233" s="18" t="s">
        <v>68</v>
      </c>
      <c r="AV1233" s="18" t="s">
        <v>475</v>
      </c>
      <c r="AW1233" s="20" t="s">
        <v>113</v>
      </c>
      <c r="AX1233" s="227">
        <v>1230501</v>
      </c>
      <c r="AY1233" s="228">
        <v>0</v>
      </c>
      <c r="AZ1233" s="225" t="e">
        <f t="shared" si="184"/>
        <v>#N/A</v>
      </c>
    </row>
    <row r="1234" spans="46:52" x14ac:dyDescent="0.3">
      <c r="AT1234" s="44" t="str">
        <f t="shared" si="183"/>
        <v>20_22B.L8.W</v>
      </c>
      <c r="AU1234" s="18" t="s">
        <v>68</v>
      </c>
      <c r="AV1234" s="18" t="s">
        <v>410</v>
      </c>
      <c r="AW1234" s="20" t="s">
        <v>113</v>
      </c>
      <c r="AX1234" s="227">
        <v>1230501</v>
      </c>
      <c r="AY1234" s="228">
        <v>0</v>
      </c>
      <c r="AZ1234" s="225" t="e">
        <f t="shared" si="184"/>
        <v>#N/A</v>
      </c>
    </row>
    <row r="1235" spans="46:52" x14ac:dyDescent="0.3">
      <c r="AT1235" s="44" t="str">
        <f t="shared" ref="AT1235:AT1298" si="185">CONCATENATE(AV1235,".",AU1235,".",AW1235)</f>
        <v>20_24B.L8.W</v>
      </c>
      <c r="AU1235" s="18" t="s">
        <v>68</v>
      </c>
      <c r="AV1235" s="18" t="s">
        <v>494</v>
      </c>
      <c r="AW1235" s="20" t="s">
        <v>113</v>
      </c>
      <c r="AX1235" s="227">
        <v>1230501</v>
      </c>
      <c r="AY1235" s="228">
        <v>0</v>
      </c>
      <c r="AZ1235" s="225" t="e">
        <f t="shared" si="184"/>
        <v>#N/A</v>
      </c>
    </row>
    <row r="1236" spans="46:52" x14ac:dyDescent="0.3">
      <c r="AT1236" s="44" t="str">
        <f t="shared" si="185"/>
        <v>3H_13S.L8.W</v>
      </c>
      <c r="AU1236" s="18" t="s">
        <v>68</v>
      </c>
      <c r="AV1236" s="18" t="s">
        <v>1054</v>
      </c>
      <c r="AW1236" s="20" t="s">
        <v>113</v>
      </c>
      <c r="AX1236" s="227">
        <v>1230501</v>
      </c>
      <c r="AY1236" s="228">
        <v>0</v>
      </c>
      <c r="AZ1236" s="225" t="e">
        <f t="shared" si="184"/>
        <v>#N/A</v>
      </c>
    </row>
    <row r="1237" spans="46:52" x14ac:dyDescent="0.3">
      <c r="AT1237" s="44" t="str">
        <f t="shared" si="185"/>
        <v>4_14S.L8.W</v>
      </c>
      <c r="AU1237" s="18" t="s">
        <v>68</v>
      </c>
      <c r="AV1237" s="18" t="s">
        <v>1071</v>
      </c>
      <c r="AW1237" s="20" t="s">
        <v>113</v>
      </c>
      <c r="AX1237" s="227">
        <v>1230501</v>
      </c>
      <c r="AY1237" s="228">
        <v>0</v>
      </c>
      <c r="AZ1237" s="225" t="e">
        <f t="shared" si="184"/>
        <v>#N/A</v>
      </c>
    </row>
    <row r="1238" spans="46:52" x14ac:dyDescent="0.3">
      <c r="AT1238" s="44" t="str">
        <f t="shared" si="185"/>
        <v>4_14x8S.L8.W</v>
      </c>
      <c r="AU1238" s="18" t="s">
        <v>68</v>
      </c>
      <c r="AV1238" s="18" t="s">
        <v>1107</v>
      </c>
      <c r="AW1238" s="20" t="s">
        <v>113</v>
      </c>
      <c r="AX1238" s="227">
        <v>1230501</v>
      </c>
      <c r="AY1238" s="228">
        <v>0</v>
      </c>
      <c r="AZ1238" s="225" t="e">
        <f t="shared" si="184"/>
        <v>#N/A</v>
      </c>
    </row>
    <row r="1239" spans="46:52" x14ac:dyDescent="0.3">
      <c r="AT1239" s="44" t="str">
        <f t="shared" si="185"/>
        <v>5_14S.L8.W</v>
      </c>
      <c r="AU1239" s="18" t="s">
        <v>68</v>
      </c>
      <c r="AV1239" s="18" t="s">
        <v>1081</v>
      </c>
      <c r="AW1239" s="20" t="s">
        <v>113</v>
      </c>
      <c r="AX1239" s="227">
        <v>1230501</v>
      </c>
      <c r="AY1239" s="228">
        <v>0</v>
      </c>
      <c r="AZ1239" s="225" t="e">
        <f t="shared" si="184"/>
        <v>#N/A</v>
      </c>
    </row>
    <row r="1240" spans="46:52" x14ac:dyDescent="0.3">
      <c r="AT1240" s="44" t="str">
        <f t="shared" si="185"/>
        <v>5_14x8S.L8.W</v>
      </c>
      <c r="AU1240" s="18" t="s">
        <v>68</v>
      </c>
      <c r="AV1240" s="18" t="s">
        <v>1118</v>
      </c>
      <c r="AW1240" s="20" t="s">
        <v>113</v>
      </c>
      <c r="AX1240" s="227">
        <v>1230501</v>
      </c>
      <c r="AY1240" s="228">
        <v>0</v>
      </c>
      <c r="AZ1240" s="225" t="e">
        <f t="shared" si="184"/>
        <v>#N/A</v>
      </c>
    </row>
    <row r="1241" spans="46:52" x14ac:dyDescent="0.3">
      <c r="AT1241" s="44" t="str">
        <f t="shared" si="185"/>
        <v>5H_14x8S.L8.W</v>
      </c>
      <c r="AU1241" s="18" t="s">
        <v>68</v>
      </c>
      <c r="AV1241" s="18" t="s">
        <v>1126</v>
      </c>
      <c r="AW1241" s="20" t="s">
        <v>113</v>
      </c>
      <c r="AX1241" s="227">
        <v>1230501</v>
      </c>
      <c r="AY1241" s="228">
        <v>0</v>
      </c>
      <c r="AZ1241" s="225" t="e">
        <f t="shared" si="184"/>
        <v>#N/A</v>
      </c>
    </row>
    <row r="1242" spans="46:52" x14ac:dyDescent="0.3">
      <c r="AT1242" s="44" t="str">
        <f t="shared" si="185"/>
        <v>6_12S.L8.W</v>
      </c>
      <c r="AU1242" s="18" t="s">
        <v>68</v>
      </c>
      <c r="AV1242" s="18" t="s">
        <v>1047</v>
      </c>
      <c r="AW1242" s="20" t="s">
        <v>113</v>
      </c>
      <c r="AX1242" s="227">
        <v>1230501</v>
      </c>
      <c r="AY1242" s="228">
        <v>0</v>
      </c>
      <c r="AZ1242" s="225" t="e">
        <f t="shared" si="184"/>
        <v>#N/A</v>
      </c>
    </row>
    <row r="1243" spans="46:52" x14ac:dyDescent="0.3">
      <c r="AT1243" s="44" t="str">
        <f t="shared" si="185"/>
        <v>6_13S.L8.W</v>
      </c>
      <c r="AU1243" s="18" t="s">
        <v>68</v>
      </c>
      <c r="AV1243" s="18" t="s">
        <v>1066</v>
      </c>
      <c r="AW1243" s="20" t="s">
        <v>113</v>
      </c>
      <c r="AX1243" s="227">
        <v>1230501</v>
      </c>
      <c r="AY1243" s="228">
        <v>0</v>
      </c>
      <c r="AZ1243" s="225" t="e">
        <f t="shared" si="184"/>
        <v>#N/A</v>
      </c>
    </row>
    <row r="1244" spans="46:52" x14ac:dyDescent="0.3">
      <c r="AT1244" s="44" t="str">
        <f t="shared" si="185"/>
        <v>6_6T.L8.W</v>
      </c>
      <c r="AU1244" s="18" t="s">
        <v>68</v>
      </c>
      <c r="AV1244" s="18" t="s">
        <v>1247</v>
      </c>
      <c r="AW1244" s="20" t="s">
        <v>113</v>
      </c>
      <c r="AX1244" s="227">
        <v>1230501</v>
      </c>
      <c r="AY1244" s="228">
        <v>0</v>
      </c>
      <c r="AZ1244" s="225" t="e">
        <f t="shared" si="184"/>
        <v>#N/A</v>
      </c>
    </row>
    <row r="1245" spans="46:52" x14ac:dyDescent="0.3">
      <c r="AT1245" s="44" t="str">
        <f t="shared" si="185"/>
        <v>6_8T.L8.W</v>
      </c>
      <c r="AU1245" s="18" t="s">
        <v>68</v>
      </c>
      <c r="AV1245" s="18" t="s">
        <v>1249</v>
      </c>
      <c r="AW1245" s="20" t="s">
        <v>113</v>
      </c>
      <c r="AX1245" s="227">
        <v>1230501</v>
      </c>
      <c r="AY1245" s="228">
        <v>0</v>
      </c>
      <c r="AZ1245" s="225" t="e">
        <f t="shared" si="184"/>
        <v>#N/A</v>
      </c>
    </row>
    <row r="1246" spans="46:52" x14ac:dyDescent="0.3">
      <c r="AT1246" s="44" t="str">
        <f t="shared" si="185"/>
        <v>6H_14S.L8.W</v>
      </c>
      <c r="AU1246" s="18" t="s">
        <v>68</v>
      </c>
      <c r="AV1246" s="18" t="s">
        <v>1096</v>
      </c>
      <c r="AW1246" s="20" t="s">
        <v>113</v>
      </c>
      <c r="AX1246" s="227">
        <v>1230501</v>
      </c>
      <c r="AY1246" s="228">
        <v>0</v>
      </c>
      <c r="AZ1246" s="225" t="e">
        <f t="shared" si="184"/>
        <v>#N/A</v>
      </c>
    </row>
    <row r="1247" spans="46:52" x14ac:dyDescent="0.3">
      <c r="AT1247" s="44" t="str">
        <f t="shared" si="185"/>
        <v>6H_14x8S.L8.W</v>
      </c>
      <c r="AU1247" s="18" t="s">
        <v>68</v>
      </c>
      <c r="AV1247" s="18" t="s">
        <v>1134</v>
      </c>
      <c r="AW1247" s="20" t="s">
        <v>113</v>
      </c>
      <c r="AX1247" s="227">
        <v>1230501</v>
      </c>
      <c r="AY1247" s="228">
        <v>0</v>
      </c>
      <c r="AZ1247" s="225" t="e">
        <f t="shared" si="184"/>
        <v>#N/A</v>
      </c>
    </row>
    <row r="1248" spans="46:52" x14ac:dyDescent="0.3">
      <c r="AT1248" s="44" t="str">
        <f t="shared" si="185"/>
        <v>7_10T.L8.W</v>
      </c>
      <c r="AU1248" s="18" t="s">
        <v>68</v>
      </c>
      <c r="AV1248" s="18" t="s">
        <v>795</v>
      </c>
      <c r="AW1248" s="20" t="s">
        <v>113</v>
      </c>
      <c r="AX1248" s="227">
        <v>1230501</v>
      </c>
      <c r="AY1248" s="228">
        <v>0</v>
      </c>
      <c r="AZ1248" s="225" t="e">
        <f t="shared" ref="AZ1248:AZ1311" si="186">AY1248*INDEX($DB$90:$DB$92,MATCH($CQ$85,Currency,0))/$DB$90</f>
        <v>#N/A</v>
      </c>
    </row>
    <row r="1249" spans="46:52" x14ac:dyDescent="0.3">
      <c r="AT1249" s="44" t="str">
        <f t="shared" si="185"/>
        <v>7_6T.L8.W</v>
      </c>
      <c r="AU1249" s="18" t="s">
        <v>68</v>
      </c>
      <c r="AV1249" s="20" t="s">
        <v>764</v>
      </c>
      <c r="AW1249" s="20" t="s">
        <v>113</v>
      </c>
      <c r="AX1249" s="227">
        <v>1230501</v>
      </c>
      <c r="AY1249" s="228">
        <v>0</v>
      </c>
      <c r="AZ1249" s="225" t="e">
        <f t="shared" si="186"/>
        <v>#N/A</v>
      </c>
    </row>
    <row r="1250" spans="46:52" x14ac:dyDescent="0.3">
      <c r="AT1250" s="44" t="str">
        <f t="shared" si="185"/>
        <v>7_8T.L8.W</v>
      </c>
      <c r="AU1250" s="18" t="s">
        <v>68</v>
      </c>
      <c r="AV1250" s="18" t="s">
        <v>778</v>
      </c>
      <c r="AW1250" s="20" t="s">
        <v>113</v>
      </c>
      <c r="AX1250" s="227">
        <v>1230501</v>
      </c>
      <c r="AY1250" s="228">
        <v>0</v>
      </c>
      <c r="AZ1250" s="225" t="e">
        <f t="shared" si="186"/>
        <v>#N/A</v>
      </c>
    </row>
    <row r="1251" spans="46:52" x14ac:dyDescent="0.3">
      <c r="AT1251" s="44" t="str">
        <f t="shared" si="185"/>
        <v>7H_10T.L8.W</v>
      </c>
      <c r="AU1251" s="18" t="s">
        <v>68</v>
      </c>
      <c r="AV1251" s="18" t="s">
        <v>802</v>
      </c>
      <c r="AW1251" s="20" t="s">
        <v>113</v>
      </c>
      <c r="AX1251" s="227">
        <v>1230501</v>
      </c>
      <c r="AY1251" s="228">
        <v>0</v>
      </c>
      <c r="AZ1251" s="225" t="e">
        <f t="shared" si="186"/>
        <v>#N/A</v>
      </c>
    </row>
    <row r="1252" spans="46:52" x14ac:dyDescent="0.3">
      <c r="AT1252" s="44" t="str">
        <f t="shared" si="185"/>
        <v>8_10T.L8.W</v>
      </c>
      <c r="AU1252" s="18" t="s">
        <v>68</v>
      </c>
      <c r="AV1252" s="18" t="s">
        <v>810</v>
      </c>
      <c r="AW1252" s="20" t="s">
        <v>113</v>
      </c>
      <c r="AX1252" s="227">
        <v>1230501</v>
      </c>
      <c r="AY1252" s="228">
        <v>0</v>
      </c>
      <c r="AZ1252" s="225" t="e">
        <f t="shared" si="186"/>
        <v>#N/A</v>
      </c>
    </row>
    <row r="1253" spans="46:52" x14ac:dyDescent="0.3">
      <c r="AT1253" s="44" t="str">
        <f t="shared" si="185"/>
        <v>8_12T.L8.W</v>
      </c>
      <c r="AU1253" s="18" t="s">
        <v>68</v>
      </c>
      <c r="AV1253" s="18" t="s">
        <v>826</v>
      </c>
      <c r="AW1253" s="20" t="s">
        <v>113</v>
      </c>
      <c r="AX1253" s="227">
        <v>1230501</v>
      </c>
      <c r="AY1253" s="228">
        <v>0</v>
      </c>
      <c r="AZ1253" s="225" t="e">
        <f t="shared" si="186"/>
        <v>#N/A</v>
      </c>
    </row>
    <row r="1254" spans="46:52" x14ac:dyDescent="0.3">
      <c r="AT1254" s="44" t="str">
        <f t="shared" si="185"/>
        <v>8_14S.L8.W</v>
      </c>
      <c r="AU1254" s="18" t="s">
        <v>68</v>
      </c>
      <c r="AV1254" s="18" t="s">
        <v>1103</v>
      </c>
      <c r="AW1254" s="20" t="s">
        <v>113</v>
      </c>
      <c r="AX1254" s="227">
        <v>1230501</v>
      </c>
      <c r="AY1254" s="228">
        <v>0</v>
      </c>
      <c r="AZ1254" s="225" t="e">
        <f t="shared" si="186"/>
        <v>#N/A</v>
      </c>
    </row>
    <row r="1255" spans="46:52" x14ac:dyDescent="0.3">
      <c r="AT1255" s="44" t="str">
        <f t="shared" si="185"/>
        <v>8_6T.L8.W</v>
      </c>
      <c r="AU1255" s="18" t="s">
        <v>68</v>
      </c>
      <c r="AV1255" s="18" t="s">
        <v>773</v>
      </c>
      <c r="AW1255" s="20" t="s">
        <v>113</v>
      </c>
      <c r="AX1255" s="227">
        <v>1230501</v>
      </c>
      <c r="AY1255" s="228">
        <v>0</v>
      </c>
      <c r="AZ1255" s="225" t="e">
        <f t="shared" si="186"/>
        <v>#N/A</v>
      </c>
    </row>
    <row r="1256" spans="46:52" x14ac:dyDescent="0.3">
      <c r="AT1256" s="44" t="str">
        <f t="shared" si="185"/>
        <v>8_8T.L8.W</v>
      </c>
      <c r="AU1256" s="18" t="s">
        <v>68</v>
      </c>
      <c r="AV1256" s="18" t="s">
        <v>785</v>
      </c>
      <c r="AW1256" s="20" t="s">
        <v>113</v>
      </c>
      <c r="AX1256" s="227">
        <v>1230501</v>
      </c>
      <c r="AY1256" s="228">
        <v>0</v>
      </c>
      <c r="AZ1256" s="225" t="e">
        <f t="shared" si="186"/>
        <v>#N/A</v>
      </c>
    </row>
    <row r="1257" spans="46:52" x14ac:dyDescent="0.3">
      <c r="AT1257" s="44" t="str">
        <f t="shared" si="185"/>
        <v>9_10T.L8.W</v>
      </c>
      <c r="AU1257" s="18" t="s">
        <v>68</v>
      </c>
      <c r="AV1257" s="18" t="s">
        <v>818</v>
      </c>
      <c r="AW1257" s="20" t="s">
        <v>113</v>
      </c>
      <c r="AX1257" s="227">
        <v>1230501</v>
      </c>
      <c r="AY1257" s="228">
        <v>0</v>
      </c>
      <c r="AZ1257" s="225" t="e">
        <f t="shared" si="186"/>
        <v>#N/A</v>
      </c>
    </row>
    <row r="1258" spans="46:52" x14ac:dyDescent="0.3">
      <c r="AT1258" s="44" t="str">
        <f t="shared" si="185"/>
        <v>9_12T.L8.W</v>
      </c>
      <c r="AU1258" s="18" t="s">
        <v>68</v>
      </c>
      <c r="AV1258" s="18" t="s">
        <v>840</v>
      </c>
      <c r="AW1258" s="20" t="s">
        <v>113</v>
      </c>
      <c r="AX1258" s="227">
        <v>1230501</v>
      </c>
      <c r="AY1258" s="228">
        <v>0</v>
      </c>
      <c r="AZ1258" s="225" t="e">
        <f t="shared" si="186"/>
        <v>#N/A</v>
      </c>
    </row>
    <row r="1259" spans="46:52" x14ac:dyDescent="0.3">
      <c r="AT1259" s="44" t="str">
        <f t="shared" si="185"/>
        <v>9_13T.L8.W</v>
      </c>
      <c r="AU1259" s="18" t="s">
        <v>68</v>
      </c>
      <c r="AV1259" s="18" t="s">
        <v>876</v>
      </c>
      <c r="AW1259" s="20" t="s">
        <v>113</v>
      </c>
      <c r="AX1259" s="227">
        <v>1230501</v>
      </c>
      <c r="AY1259" s="228">
        <v>0</v>
      </c>
      <c r="AZ1259" s="225" t="e">
        <f t="shared" si="186"/>
        <v>#N/A</v>
      </c>
    </row>
    <row r="1260" spans="46:52" x14ac:dyDescent="0.3">
      <c r="AT1260" s="44" t="str">
        <f t="shared" si="185"/>
        <v>9_14T.L8.W</v>
      </c>
      <c r="AU1260" s="18" t="s">
        <v>68</v>
      </c>
      <c r="AV1260" s="18" t="s">
        <v>917</v>
      </c>
      <c r="AW1260" s="20" t="s">
        <v>113</v>
      </c>
      <c r="AX1260" s="227">
        <v>1230501</v>
      </c>
      <c r="AY1260" s="228">
        <v>0</v>
      </c>
      <c r="AZ1260" s="225" t="e">
        <f t="shared" si="186"/>
        <v>#N/A</v>
      </c>
    </row>
    <row r="1261" spans="46:52" x14ac:dyDescent="0.3">
      <c r="AT1261" s="44" t="str">
        <f t="shared" si="185"/>
        <v>10_12T.LL.W</v>
      </c>
      <c r="AU1261" s="18" t="s">
        <v>69</v>
      </c>
      <c r="AV1261" s="18" t="s">
        <v>850</v>
      </c>
      <c r="AW1261" s="20" t="s">
        <v>113</v>
      </c>
      <c r="AX1261" s="227">
        <v>1230501</v>
      </c>
      <c r="AY1261" s="228">
        <v>0</v>
      </c>
      <c r="AZ1261" s="225" t="e">
        <f t="shared" si="186"/>
        <v>#N/A</v>
      </c>
    </row>
    <row r="1262" spans="46:52" x14ac:dyDescent="0.3">
      <c r="AT1262" s="44" t="str">
        <f t="shared" si="185"/>
        <v>10_13T.LL.W</v>
      </c>
      <c r="AU1262" s="18" t="s">
        <v>69</v>
      </c>
      <c r="AV1262" s="18" t="s">
        <v>888</v>
      </c>
      <c r="AW1262" s="20" t="s">
        <v>113</v>
      </c>
      <c r="AX1262" s="227">
        <v>1230501</v>
      </c>
      <c r="AY1262" s="228">
        <v>0</v>
      </c>
      <c r="AZ1262" s="225" t="e">
        <f t="shared" si="186"/>
        <v>#N/A</v>
      </c>
    </row>
    <row r="1263" spans="46:52" x14ac:dyDescent="0.3">
      <c r="AT1263" s="44" t="str">
        <f t="shared" si="185"/>
        <v>10_14S.LL.W</v>
      </c>
      <c r="AU1263" s="18" t="s">
        <v>69</v>
      </c>
      <c r="AV1263" s="18" t="s">
        <v>1182</v>
      </c>
      <c r="AW1263" s="20" t="s">
        <v>113</v>
      </c>
      <c r="AX1263" s="227">
        <v>1230501</v>
      </c>
      <c r="AY1263" s="228">
        <v>0</v>
      </c>
      <c r="AZ1263" s="225" t="e">
        <f t="shared" si="186"/>
        <v>#N/A</v>
      </c>
    </row>
    <row r="1264" spans="46:52" x14ac:dyDescent="0.3">
      <c r="AT1264" s="44" t="str">
        <f t="shared" si="185"/>
        <v>10_14T.LL.W</v>
      </c>
      <c r="AU1264" s="18" t="s">
        <v>69</v>
      </c>
      <c r="AV1264" s="18" t="s">
        <v>930</v>
      </c>
      <c r="AW1264" s="20" t="s">
        <v>113</v>
      </c>
      <c r="AX1264" s="227">
        <v>1230501</v>
      </c>
      <c r="AY1264" s="228">
        <v>0</v>
      </c>
      <c r="AZ1264" s="225" t="e">
        <f t="shared" si="186"/>
        <v>#N/A</v>
      </c>
    </row>
    <row r="1265" spans="46:52" x14ac:dyDescent="0.3">
      <c r="AT1265" s="44" t="str">
        <f t="shared" si="185"/>
        <v>11_12T.LL.W</v>
      </c>
      <c r="AU1265" s="18" t="s">
        <v>69</v>
      </c>
      <c r="AV1265" s="18" t="s">
        <v>863</v>
      </c>
      <c r="AW1265" s="20" t="s">
        <v>113</v>
      </c>
      <c r="AX1265" s="227">
        <v>1230501</v>
      </c>
      <c r="AY1265" s="228">
        <v>0</v>
      </c>
      <c r="AZ1265" s="225" t="e">
        <f t="shared" si="186"/>
        <v>#N/A</v>
      </c>
    </row>
    <row r="1266" spans="46:52" x14ac:dyDescent="0.3">
      <c r="AT1266" s="44" t="str">
        <f t="shared" si="185"/>
        <v>11_13T.LL.W</v>
      </c>
      <c r="AU1266" s="18" t="s">
        <v>69</v>
      </c>
      <c r="AV1266" s="18" t="s">
        <v>898</v>
      </c>
      <c r="AW1266" s="20" t="s">
        <v>113</v>
      </c>
      <c r="AX1266" s="227">
        <v>1230501</v>
      </c>
      <c r="AY1266" s="228">
        <v>0</v>
      </c>
      <c r="AZ1266" s="225" t="e">
        <f t="shared" si="186"/>
        <v>#N/A</v>
      </c>
    </row>
    <row r="1267" spans="46:52" x14ac:dyDescent="0.3">
      <c r="AT1267" s="44" t="str">
        <f t="shared" si="185"/>
        <v>11_14T.LL.W</v>
      </c>
      <c r="AU1267" s="18" t="s">
        <v>69</v>
      </c>
      <c r="AV1267" s="18" t="s">
        <v>943</v>
      </c>
      <c r="AW1267" s="20" t="s">
        <v>113</v>
      </c>
      <c r="AX1267" s="227">
        <v>1230501</v>
      </c>
      <c r="AY1267" s="228">
        <v>0</v>
      </c>
      <c r="AZ1267" s="225" t="e">
        <f t="shared" si="186"/>
        <v>#N/A</v>
      </c>
    </row>
    <row r="1268" spans="46:52" x14ac:dyDescent="0.3">
      <c r="AT1268" s="44" t="str">
        <f t="shared" si="185"/>
        <v>12_13T.LL.W</v>
      </c>
      <c r="AU1268" s="18" t="s">
        <v>69</v>
      </c>
      <c r="AV1268" s="18" t="s">
        <v>907</v>
      </c>
      <c r="AW1268" s="20" t="s">
        <v>113</v>
      </c>
      <c r="AX1268" s="227">
        <v>1230501</v>
      </c>
      <c r="AY1268" s="228">
        <v>0</v>
      </c>
      <c r="AZ1268" s="225" t="e">
        <f t="shared" si="186"/>
        <v>#N/A</v>
      </c>
    </row>
    <row r="1269" spans="46:52" x14ac:dyDescent="0.3">
      <c r="AT1269" s="44" t="str">
        <f t="shared" si="185"/>
        <v>12_14F.LL.W</v>
      </c>
      <c r="AU1269" s="18" t="s">
        <v>69</v>
      </c>
      <c r="AV1269" s="18" t="s">
        <v>603</v>
      </c>
      <c r="AW1269" s="20" t="s">
        <v>113</v>
      </c>
      <c r="AX1269" s="227">
        <v>1230501</v>
      </c>
      <c r="AY1269" s="228">
        <v>0</v>
      </c>
      <c r="AZ1269" s="225" t="e">
        <f t="shared" si="186"/>
        <v>#N/A</v>
      </c>
    </row>
    <row r="1270" spans="46:52" x14ac:dyDescent="0.3">
      <c r="AT1270" s="44" t="str">
        <f t="shared" si="185"/>
        <v>12_14T.LL.W</v>
      </c>
      <c r="AU1270" s="18" t="s">
        <v>69</v>
      </c>
      <c r="AV1270" s="18" t="s">
        <v>957</v>
      </c>
      <c r="AW1270" s="20" t="s">
        <v>113</v>
      </c>
      <c r="AX1270" s="227">
        <v>1230501</v>
      </c>
      <c r="AY1270" s="228">
        <v>0</v>
      </c>
      <c r="AZ1270" s="225" t="e">
        <f t="shared" si="186"/>
        <v>#N/A</v>
      </c>
    </row>
    <row r="1271" spans="46:52" x14ac:dyDescent="0.3">
      <c r="AT1271" s="44" t="str">
        <f t="shared" si="185"/>
        <v>12_15T.LL.W</v>
      </c>
      <c r="AU1271" s="18" t="s">
        <v>69</v>
      </c>
      <c r="AV1271" s="18" t="s">
        <v>988</v>
      </c>
      <c r="AW1271" s="20" t="s">
        <v>113</v>
      </c>
      <c r="AX1271" s="227">
        <v>1230501</v>
      </c>
      <c r="AY1271" s="228">
        <v>0</v>
      </c>
      <c r="AZ1271" s="225" t="e">
        <f t="shared" si="186"/>
        <v>#N/A</v>
      </c>
    </row>
    <row r="1272" spans="46:52" x14ac:dyDescent="0.3">
      <c r="AT1272" s="44" t="str">
        <f t="shared" si="185"/>
        <v>12_18B.LL.W</v>
      </c>
      <c r="AU1272" s="18" t="s">
        <v>69</v>
      </c>
      <c r="AV1272" s="18" t="s">
        <v>133</v>
      </c>
      <c r="AW1272" s="20" t="s">
        <v>113</v>
      </c>
      <c r="AX1272" s="227">
        <v>1230501</v>
      </c>
      <c r="AY1272" s="228">
        <v>0</v>
      </c>
      <c r="AZ1272" s="225" t="e">
        <f t="shared" si="186"/>
        <v>#N/A</v>
      </c>
    </row>
    <row r="1273" spans="46:52" x14ac:dyDescent="0.3">
      <c r="AT1273" s="44" t="str">
        <f t="shared" si="185"/>
        <v>12_20B.LL.W</v>
      </c>
      <c r="AU1273" s="18" t="s">
        <v>69</v>
      </c>
      <c r="AV1273" s="18" t="s">
        <v>219</v>
      </c>
      <c r="AW1273" s="20" t="s">
        <v>113</v>
      </c>
      <c r="AX1273" s="227">
        <v>1230501</v>
      </c>
      <c r="AY1273" s="228">
        <v>0</v>
      </c>
      <c r="AZ1273" s="225" t="e">
        <f t="shared" si="186"/>
        <v>#N/A</v>
      </c>
    </row>
    <row r="1274" spans="46:52" x14ac:dyDescent="0.3">
      <c r="AT1274" s="44" t="str">
        <f t="shared" si="185"/>
        <v>12_22B.LL.W</v>
      </c>
      <c r="AU1274" s="18" t="s">
        <v>69</v>
      </c>
      <c r="AV1274" s="18" t="s">
        <v>336</v>
      </c>
      <c r="AW1274" s="20" t="s">
        <v>113</v>
      </c>
      <c r="AX1274" s="227">
        <v>1230501</v>
      </c>
      <c r="AY1274" s="228">
        <v>0</v>
      </c>
      <c r="AZ1274" s="225" t="e">
        <f t="shared" si="186"/>
        <v>#N/A</v>
      </c>
    </row>
    <row r="1275" spans="46:52" x14ac:dyDescent="0.3">
      <c r="AT1275" s="44" t="str">
        <f t="shared" si="185"/>
        <v>12_24B.LL.W</v>
      </c>
      <c r="AU1275" s="18" t="s">
        <v>69</v>
      </c>
      <c r="AV1275" s="18" t="s">
        <v>424</v>
      </c>
      <c r="AW1275" s="20" t="s">
        <v>113</v>
      </c>
      <c r="AX1275" s="227">
        <v>1230501</v>
      </c>
      <c r="AY1275" s="228">
        <v>0</v>
      </c>
      <c r="AZ1275" s="225" t="e">
        <f t="shared" si="186"/>
        <v>#N/A</v>
      </c>
    </row>
    <row r="1276" spans="46:52" x14ac:dyDescent="0.3">
      <c r="AT1276" s="44" t="str">
        <f t="shared" si="185"/>
        <v>12_26B.LL.W</v>
      </c>
      <c r="AU1276" s="18" t="s">
        <v>69</v>
      </c>
      <c r="AV1276" s="18" t="s">
        <v>510</v>
      </c>
      <c r="AW1276" s="20" t="s">
        <v>113</v>
      </c>
      <c r="AX1276" s="227">
        <v>1230501</v>
      </c>
      <c r="AY1276" s="228">
        <v>0</v>
      </c>
      <c r="AZ1276" s="225" t="e">
        <f t="shared" si="186"/>
        <v>#N/A</v>
      </c>
    </row>
    <row r="1277" spans="46:52" x14ac:dyDescent="0.3">
      <c r="AT1277" s="44" t="str">
        <f t="shared" si="185"/>
        <v>13_14F.LL.W</v>
      </c>
      <c r="AU1277" s="18" t="s">
        <v>69</v>
      </c>
      <c r="AV1277" s="18" t="s">
        <v>623</v>
      </c>
      <c r="AW1277" s="20" t="s">
        <v>113</v>
      </c>
      <c r="AX1277" s="227">
        <v>1230501</v>
      </c>
      <c r="AY1277" s="228">
        <v>0</v>
      </c>
      <c r="AZ1277" s="225" t="e">
        <f t="shared" si="186"/>
        <v>#N/A</v>
      </c>
    </row>
    <row r="1278" spans="46:52" x14ac:dyDescent="0.3">
      <c r="AT1278" s="44" t="str">
        <f t="shared" si="185"/>
        <v>13_14T.LL.W</v>
      </c>
      <c r="AU1278" s="18" t="s">
        <v>69</v>
      </c>
      <c r="AV1278" s="18" t="s">
        <v>971</v>
      </c>
      <c r="AW1278" s="20" t="s">
        <v>113</v>
      </c>
      <c r="AX1278" s="227">
        <v>1230501</v>
      </c>
      <c r="AY1278" s="228">
        <v>0</v>
      </c>
      <c r="AZ1278" s="225" t="e">
        <f t="shared" si="186"/>
        <v>#N/A</v>
      </c>
    </row>
    <row r="1279" spans="46:52" x14ac:dyDescent="0.3">
      <c r="AT1279" s="44" t="str">
        <f t="shared" si="185"/>
        <v>13_15F.LL.W</v>
      </c>
      <c r="AU1279" s="18" t="s">
        <v>69</v>
      </c>
      <c r="AV1279" s="18" t="s">
        <v>653</v>
      </c>
      <c r="AW1279" s="20" t="s">
        <v>113</v>
      </c>
      <c r="AX1279" s="227">
        <v>1230501</v>
      </c>
      <c r="AY1279" s="228">
        <v>0</v>
      </c>
      <c r="AZ1279" s="225" t="e">
        <f t="shared" si="186"/>
        <v>#N/A</v>
      </c>
    </row>
    <row r="1280" spans="46:52" x14ac:dyDescent="0.3">
      <c r="AT1280" s="44" t="str">
        <f t="shared" si="185"/>
        <v>13_15T.LL.W</v>
      </c>
      <c r="AU1280" s="18" t="s">
        <v>69</v>
      </c>
      <c r="AV1280" s="18" t="s">
        <v>997</v>
      </c>
      <c r="AW1280" s="20" t="s">
        <v>113</v>
      </c>
      <c r="AX1280" s="227">
        <v>1230501</v>
      </c>
      <c r="AY1280" s="228">
        <v>0</v>
      </c>
      <c r="AZ1280" s="225" t="e">
        <f t="shared" si="186"/>
        <v>#N/A</v>
      </c>
    </row>
    <row r="1281" spans="46:52" x14ac:dyDescent="0.3">
      <c r="AT1281" s="44" t="str">
        <f t="shared" si="185"/>
        <v>13_16F.LL.W</v>
      </c>
      <c r="AU1281" s="18" t="s">
        <v>69</v>
      </c>
      <c r="AV1281" s="18" t="s">
        <v>690</v>
      </c>
      <c r="AW1281" s="20" t="s">
        <v>113</v>
      </c>
      <c r="AX1281" s="227">
        <v>1230501</v>
      </c>
      <c r="AY1281" s="228">
        <v>0</v>
      </c>
      <c r="AZ1281" s="225" t="e">
        <f t="shared" si="186"/>
        <v>#N/A</v>
      </c>
    </row>
    <row r="1282" spans="46:52" x14ac:dyDescent="0.3">
      <c r="AT1282" s="44" t="str">
        <f t="shared" si="185"/>
        <v>13_16T.LL.W</v>
      </c>
      <c r="AU1282" s="18" t="s">
        <v>69</v>
      </c>
      <c r="AV1282" s="18" t="s">
        <v>1012</v>
      </c>
      <c r="AW1282" s="20" t="s">
        <v>113</v>
      </c>
      <c r="AX1282" s="227">
        <v>1230501</v>
      </c>
      <c r="AY1282" s="228">
        <v>0</v>
      </c>
      <c r="AZ1282" s="225" t="e">
        <f t="shared" si="186"/>
        <v>#N/A</v>
      </c>
    </row>
    <row r="1283" spans="46:52" x14ac:dyDescent="0.3">
      <c r="AT1283" s="44" t="str">
        <f t="shared" si="185"/>
        <v>14_14F.LL.W</v>
      </c>
      <c r="AU1283" s="18" t="s">
        <v>69</v>
      </c>
      <c r="AV1283" s="18" t="s">
        <v>638</v>
      </c>
      <c r="AW1283" s="20" t="s">
        <v>113</v>
      </c>
      <c r="AX1283" s="227">
        <v>1230501</v>
      </c>
      <c r="AY1283" s="228">
        <v>0</v>
      </c>
      <c r="AZ1283" s="225" t="e">
        <f t="shared" si="186"/>
        <v>#N/A</v>
      </c>
    </row>
    <row r="1284" spans="46:52" x14ac:dyDescent="0.3">
      <c r="AT1284" s="44" t="str">
        <f t="shared" si="185"/>
        <v>14_14T.LL.W</v>
      </c>
      <c r="AU1284" s="18" t="s">
        <v>69</v>
      </c>
      <c r="AV1284" s="18" t="s">
        <v>979</v>
      </c>
      <c r="AW1284" s="20" t="s">
        <v>113</v>
      </c>
      <c r="AX1284" s="227">
        <v>1230501</v>
      </c>
      <c r="AY1284" s="228">
        <v>0</v>
      </c>
      <c r="AZ1284" s="225" t="e">
        <f t="shared" si="186"/>
        <v>#N/A</v>
      </c>
    </row>
    <row r="1285" spans="46:52" x14ac:dyDescent="0.3">
      <c r="AT1285" s="44" t="str">
        <f t="shared" si="185"/>
        <v>14_15F.LL.W</v>
      </c>
      <c r="AU1285" s="18" t="s">
        <v>69</v>
      </c>
      <c r="AV1285" s="18" t="s">
        <v>671</v>
      </c>
      <c r="AW1285" s="20" t="s">
        <v>113</v>
      </c>
      <c r="AX1285" s="227">
        <v>1230501</v>
      </c>
      <c r="AY1285" s="228">
        <v>0</v>
      </c>
      <c r="AZ1285" s="225" t="e">
        <f t="shared" si="186"/>
        <v>#N/A</v>
      </c>
    </row>
    <row r="1286" spans="46:52" x14ac:dyDescent="0.3">
      <c r="AT1286" s="44" t="str">
        <f t="shared" si="185"/>
        <v>14_15T.LL.W</v>
      </c>
      <c r="AU1286" s="18" t="s">
        <v>69</v>
      </c>
      <c r="AV1286" s="18" t="s">
        <v>1004</v>
      </c>
      <c r="AW1286" s="20" t="s">
        <v>113</v>
      </c>
      <c r="AX1286" s="227">
        <v>1230501</v>
      </c>
      <c r="AY1286" s="228">
        <v>0</v>
      </c>
      <c r="AZ1286" s="225" t="e">
        <f t="shared" si="186"/>
        <v>#N/A</v>
      </c>
    </row>
    <row r="1287" spans="46:52" x14ac:dyDescent="0.3">
      <c r="AT1287" s="44" t="str">
        <f t="shared" si="185"/>
        <v>14_16F.LL.W</v>
      </c>
      <c r="AU1287" s="18" t="s">
        <v>69</v>
      </c>
      <c r="AV1287" s="18" t="s">
        <v>707</v>
      </c>
      <c r="AW1287" s="20" t="s">
        <v>113</v>
      </c>
      <c r="AX1287" s="227">
        <v>1230501</v>
      </c>
      <c r="AY1287" s="228">
        <v>0</v>
      </c>
      <c r="AZ1287" s="225" t="e">
        <f t="shared" si="186"/>
        <v>#N/A</v>
      </c>
    </row>
    <row r="1288" spans="46:52" x14ac:dyDescent="0.3">
      <c r="AT1288" s="44" t="str">
        <f t="shared" si="185"/>
        <v>14_16T.LL.W</v>
      </c>
      <c r="AU1288" s="18" t="s">
        <v>69</v>
      </c>
      <c r="AV1288" s="18" t="s">
        <v>1020</v>
      </c>
      <c r="AW1288" s="20" t="s">
        <v>113</v>
      </c>
      <c r="AX1288" s="227">
        <v>1230501</v>
      </c>
      <c r="AY1288" s="228">
        <v>0</v>
      </c>
      <c r="AZ1288" s="225" t="e">
        <f t="shared" si="186"/>
        <v>#N/A</v>
      </c>
    </row>
    <row r="1289" spans="46:52" x14ac:dyDescent="0.3">
      <c r="AT1289" s="44" t="str">
        <f t="shared" si="185"/>
        <v>14_18B.LL.W</v>
      </c>
      <c r="AU1289" s="18" t="s">
        <v>69</v>
      </c>
      <c r="AV1289" s="18" t="s">
        <v>160</v>
      </c>
      <c r="AW1289" s="20" t="s">
        <v>113</v>
      </c>
      <c r="AX1289" s="227">
        <v>1230501</v>
      </c>
      <c r="AY1289" s="228">
        <v>0</v>
      </c>
      <c r="AZ1289" s="225" t="e">
        <f t="shared" si="186"/>
        <v>#N/A</v>
      </c>
    </row>
    <row r="1290" spans="46:52" x14ac:dyDescent="0.3">
      <c r="AT1290" s="44" t="str">
        <f t="shared" si="185"/>
        <v>14_20B.LL.W</v>
      </c>
      <c r="AU1290" s="18" t="s">
        <v>69</v>
      </c>
      <c r="AV1290" s="18" t="s">
        <v>256</v>
      </c>
      <c r="AW1290" s="20" t="s">
        <v>113</v>
      </c>
      <c r="AX1290" s="227">
        <v>1230501</v>
      </c>
      <c r="AY1290" s="228">
        <v>0</v>
      </c>
      <c r="AZ1290" s="225" t="e">
        <f t="shared" si="186"/>
        <v>#N/A</v>
      </c>
    </row>
    <row r="1291" spans="46:52" x14ac:dyDescent="0.3">
      <c r="AT1291" s="44" t="str">
        <f t="shared" si="185"/>
        <v>14_22B.LL.W</v>
      </c>
      <c r="AU1291" s="18" t="s">
        <v>69</v>
      </c>
      <c r="AV1291" s="18" t="s">
        <v>353</v>
      </c>
      <c r="AW1291" s="20" t="s">
        <v>113</v>
      </c>
      <c r="AX1291" s="227">
        <v>1230501</v>
      </c>
      <c r="AY1291" s="228">
        <v>0</v>
      </c>
      <c r="AZ1291" s="225" t="e">
        <f t="shared" si="186"/>
        <v>#N/A</v>
      </c>
    </row>
    <row r="1292" spans="46:52" x14ac:dyDescent="0.3">
      <c r="AT1292" s="44" t="str">
        <f t="shared" si="185"/>
        <v>14_24B.LL.W</v>
      </c>
      <c r="AU1292" s="18" t="s">
        <v>69</v>
      </c>
      <c r="AV1292" s="18" t="s">
        <v>440</v>
      </c>
      <c r="AW1292" s="20" t="s">
        <v>113</v>
      </c>
      <c r="AX1292" s="227">
        <v>1230501</v>
      </c>
      <c r="AY1292" s="228">
        <v>0</v>
      </c>
      <c r="AZ1292" s="225" t="e">
        <f t="shared" si="186"/>
        <v>#N/A</v>
      </c>
    </row>
    <row r="1293" spans="46:52" x14ac:dyDescent="0.3">
      <c r="AT1293" s="44" t="str">
        <f t="shared" si="185"/>
        <v>14_26B.LL.W</v>
      </c>
      <c r="AU1293" s="18" t="s">
        <v>69</v>
      </c>
      <c r="AV1293" s="18" t="s">
        <v>529</v>
      </c>
      <c r="AW1293" s="20" t="s">
        <v>113</v>
      </c>
      <c r="AX1293" s="227">
        <v>1230501</v>
      </c>
      <c r="AY1293" s="228">
        <v>0</v>
      </c>
      <c r="AZ1293" s="225" t="e">
        <f t="shared" si="186"/>
        <v>#N/A</v>
      </c>
    </row>
    <row r="1294" spans="46:52" x14ac:dyDescent="0.3">
      <c r="AT1294" s="44" t="str">
        <f t="shared" si="185"/>
        <v>15_16F.LL.W</v>
      </c>
      <c r="AU1294" s="18" t="s">
        <v>69</v>
      </c>
      <c r="AV1294" s="18" t="s">
        <v>725</v>
      </c>
      <c r="AW1294" s="20" t="s">
        <v>113</v>
      </c>
      <c r="AX1294" s="227">
        <v>1230501</v>
      </c>
      <c r="AY1294" s="228">
        <v>0</v>
      </c>
      <c r="AZ1294" s="225" t="e">
        <f t="shared" si="186"/>
        <v>#N/A</v>
      </c>
    </row>
    <row r="1295" spans="46:52" x14ac:dyDescent="0.3">
      <c r="AT1295" s="44" t="str">
        <f t="shared" si="185"/>
        <v>15_16T.LL.W</v>
      </c>
      <c r="AU1295" s="18" t="s">
        <v>69</v>
      </c>
      <c r="AV1295" s="18" t="s">
        <v>1028</v>
      </c>
      <c r="AW1295" s="20" t="s">
        <v>113</v>
      </c>
      <c r="AX1295" s="227">
        <v>1230501</v>
      </c>
      <c r="AY1295" s="228">
        <v>0</v>
      </c>
      <c r="AZ1295" s="225" t="e">
        <f t="shared" si="186"/>
        <v>#N/A</v>
      </c>
    </row>
    <row r="1296" spans="46:52" x14ac:dyDescent="0.3">
      <c r="AT1296" s="44" t="str">
        <f t="shared" si="185"/>
        <v>16_16F.LL.W</v>
      </c>
      <c r="AU1296" s="18" t="s">
        <v>69</v>
      </c>
      <c r="AV1296" s="18" t="s">
        <v>741</v>
      </c>
      <c r="AW1296" s="20" t="s">
        <v>113</v>
      </c>
      <c r="AX1296" s="227">
        <v>1230501</v>
      </c>
      <c r="AY1296" s="228">
        <v>0</v>
      </c>
      <c r="AZ1296" s="225" t="e">
        <f t="shared" si="186"/>
        <v>#N/A</v>
      </c>
    </row>
    <row r="1297" spans="46:52" x14ac:dyDescent="0.3">
      <c r="AT1297" s="44" t="str">
        <f t="shared" si="185"/>
        <v>16_16T.LL.W</v>
      </c>
      <c r="AU1297" s="18" t="s">
        <v>69</v>
      </c>
      <c r="AV1297" s="18" t="s">
        <v>1036</v>
      </c>
      <c r="AW1297" s="20" t="s">
        <v>113</v>
      </c>
      <c r="AX1297" s="227">
        <v>1230501</v>
      </c>
      <c r="AY1297" s="228">
        <v>0</v>
      </c>
      <c r="AZ1297" s="225" t="e">
        <f t="shared" si="186"/>
        <v>#N/A</v>
      </c>
    </row>
    <row r="1298" spans="46:52" x14ac:dyDescent="0.3">
      <c r="AT1298" s="44" t="str">
        <f t="shared" si="185"/>
        <v>16_18B.LL.W</v>
      </c>
      <c r="AU1298" s="18" t="s">
        <v>69</v>
      </c>
      <c r="AV1298" s="18" t="s">
        <v>187</v>
      </c>
      <c r="AW1298" s="20" t="s">
        <v>113</v>
      </c>
      <c r="AX1298" s="227">
        <v>1230501</v>
      </c>
      <c r="AY1298" s="228">
        <v>0</v>
      </c>
      <c r="AZ1298" s="225" t="e">
        <f t="shared" si="186"/>
        <v>#N/A</v>
      </c>
    </row>
    <row r="1299" spans="46:52" x14ac:dyDescent="0.3">
      <c r="AT1299" s="44" t="str">
        <f t="shared" ref="AT1299:AT1362" si="187">CONCATENATE(AV1299,".",AU1299,".",AW1299)</f>
        <v>16_18F.LL.W</v>
      </c>
      <c r="AU1299" s="18" t="s">
        <v>69</v>
      </c>
      <c r="AV1299" s="18" t="s">
        <v>753</v>
      </c>
      <c r="AW1299" s="20" t="s">
        <v>113</v>
      </c>
      <c r="AX1299" s="227">
        <v>1230501</v>
      </c>
      <c r="AY1299" s="228">
        <v>0</v>
      </c>
      <c r="AZ1299" s="225" t="e">
        <f t="shared" si="186"/>
        <v>#N/A</v>
      </c>
    </row>
    <row r="1300" spans="46:52" x14ac:dyDescent="0.3">
      <c r="AT1300" s="44" t="str">
        <f t="shared" si="187"/>
        <v>16_20B.LL.W</v>
      </c>
      <c r="AU1300" s="18" t="s">
        <v>69</v>
      </c>
      <c r="AV1300" s="18" t="s">
        <v>297</v>
      </c>
      <c r="AW1300" s="20" t="s">
        <v>113</v>
      </c>
      <c r="AX1300" s="227">
        <v>1230501</v>
      </c>
      <c r="AY1300" s="228">
        <v>0</v>
      </c>
      <c r="AZ1300" s="225" t="e">
        <f t="shared" si="186"/>
        <v>#N/A</v>
      </c>
    </row>
    <row r="1301" spans="46:52" x14ac:dyDescent="0.3">
      <c r="AT1301" s="44" t="str">
        <f t="shared" si="187"/>
        <v>16_22B.LL.W</v>
      </c>
      <c r="AU1301" s="18" t="s">
        <v>69</v>
      </c>
      <c r="AV1301" s="18" t="s">
        <v>373</v>
      </c>
      <c r="AW1301" s="20" t="s">
        <v>113</v>
      </c>
      <c r="AX1301" s="227">
        <v>1230501</v>
      </c>
      <c r="AY1301" s="228">
        <v>0</v>
      </c>
      <c r="AZ1301" s="225" t="e">
        <f t="shared" si="186"/>
        <v>#N/A</v>
      </c>
    </row>
    <row r="1302" spans="46:52" x14ac:dyDescent="0.3">
      <c r="AT1302" s="44" t="str">
        <f t="shared" si="187"/>
        <v>16_24B.LL.W</v>
      </c>
      <c r="AU1302" s="18" t="s">
        <v>69</v>
      </c>
      <c r="AV1302" s="18" t="s">
        <v>457</v>
      </c>
      <c r="AW1302" s="20" t="s">
        <v>113</v>
      </c>
      <c r="AX1302" s="227">
        <v>1230501</v>
      </c>
      <c r="AY1302" s="228">
        <v>0</v>
      </c>
      <c r="AZ1302" s="225" t="e">
        <f t="shared" si="186"/>
        <v>#N/A</v>
      </c>
    </row>
    <row r="1303" spans="46:52" x14ac:dyDescent="0.3">
      <c r="AT1303" s="44" t="str">
        <f t="shared" si="187"/>
        <v>16_26B.LL.W</v>
      </c>
      <c r="AU1303" s="18" t="s">
        <v>69</v>
      </c>
      <c r="AV1303" s="18" t="s">
        <v>550</v>
      </c>
      <c r="AW1303" s="20" t="s">
        <v>113</v>
      </c>
      <c r="AX1303" s="227">
        <v>1230501</v>
      </c>
      <c r="AY1303" s="228">
        <v>0</v>
      </c>
      <c r="AZ1303" s="225" t="e">
        <f t="shared" si="186"/>
        <v>#N/A</v>
      </c>
    </row>
    <row r="1304" spans="46:52" x14ac:dyDescent="0.3">
      <c r="AT1304" s="44" t="str">
        <f t="shared" si="187"/>
        <v>18_20B.LL.W</v>
      </c>
      <c r="AU1304" s="18" t="s">
        <v>69</v>
      </c>
      <c r="AV1304" s="18" t="s">
        <v>317</v>
      </c>
      <c r="AW1304" s="20" t="s">
        <v>113</v>
      </c>
      <c r="AX1304" s="227">
        <v>1230501</v>
      </c>
      <c r="AY1304" s="228">
        <v>0</v>
      </c>
      <c r="AZ1304" s="225" t="e">
        <f t="shared" si="186"/>
        <v>#N/A</v>
      </c>
    </row>
    <row r="1305" spans="46:52" x14ac:dyDescent="0.3">
      <c r="AT1305" s="44" t="str">
        <f t="shared" si="187"/>
        <v>18_22B.LL.W</v>
      </c>
      <c r="AU1305" s="18" t="s">
        <v>69</v>
      </c>
      <c r="AV1305" s="18" t="s">
        <v>391</v>
      </c>
      <c r="AW1305" s="20" t="s">
        <v>113</v>
      </c>
      <c r="AX1305" s="227">
        <v>1230501</v>
      </c>
      <c r="AY1305" s="228">
        <v>0</v>
      </c>
      <c r="AZ1305" s="225" t="e">
        <f t="shared" si="186"/>
        <v>#N/A</v>
      </c>
    </row>
    <row r="1306" spans="46:52" x14ac:dyDescent="0.3">
      <c r="AT1306" s="44" t="str">
        <f t="shared" si="187"/>
        <v>18_24B.LL.W</v>
      </c>
      <c r="AU1306" s="18" t="s">
        <v>69</v>
      </c>
      <c r="AV1306" s="18" t="s">
        <v>475</v>
      </c>
      <c r="AW1306" s="20" t="s">
        <v>113</v>
      </c>
      <c r="AX1306" s="227">
        <v>1230501</v>
      </c>
      <c r="AY1306" s="228">
        <v>0</v>
      </c>
      <c r="AZ1306" s="225" t="e">
        <f t="shared" si="186"/>
        <v>#N/A</v>
      </c>
    </row>
    <row r="1307" spans="46:52" x14ac:dyDescent="0.3">
      <c r="AT1307" s="44" t="str">
        <f t="shared" si="187"/>
        <v>20_20B.LL.W</v>
      </c>
      <c r="AU1307" s="18" t="s">
        <v>69</v>
      </c>
      <c r="AV1307" s="18" t="s">
        <v>337</v>
      </c>
      <c r="AW1307" s="20" t="s">
        <v>113</v>
      </c>
      <c r="AX1307" s="227">
        <v>1230501</v>
      </c>
      <c r="AY1307" s="228">
        <v>0</v>
      </c>
      <c r="AZ1307" s="225" t="e">
        <f t="shared" si="186"/>
        <v>#N/A</v>
      </c>
    </row>
    <row r="1308" spans="46:52" x14ac:dyDescent="0.3">
      <c r="AT1308" s="44" t="str">
        <f t="shared" si="187"/>
        <v>20_22B.LL.W</v>
      </c>
      <c r="AU1308" s="18" t="s">
        <v>69</v>
      </c>
      <c r="AV1308" s="18" t="s">
        <v>410</v>
      </c>
      <c r="AW1308" s="20" t="s">
        <v>113</v>
      </c>
      <c r="AX1308" s="227">
        <v>1230501</v>
      </c>
      <c r="AY1308" s="228">
        <v>0</v>
      </c>
      <c r="AZ1308" s="225" t="e">
        <f t="shared" si="186"/>
        <v>#N/A</v>
      </c>
    </row>
    <row r="1309" spans="46:52" x14ac:dyDescent="0.3">
      <c r="AT1309" s="44" t="str">
        <f t="shared" si="187"/>
        <v>20_24B.LL.W</v>
      </c>
      <c r="AU1309" s="18" t="s">
        <v>69</v>
      </c>
      <c r="AV1309" s="18" t="s">
        <v>494</v>
      </c>
      <c r="AW1309" s="20" t="s">
        <v>113</v>
      </c>
      <c r="AX1309" s="227">
        <v>1230501</v>
      </c>
      <c r="AY1309" s="228">
        <v>0</v>
      </c>
      <c r="AZ1309" s="225" t="e">
        <f t="shared" si="186"/>
        <v>#N/A</v>
      </c>
    </row>
    <row r="1310" spans="46:52" x14ac:dyDescent="0.3">
      <c r="AT1310" s="44" t="str">
        <f t="shared" si="187"/>
        <v>4_14S.LL.W</v>
      </c>
      <c r="AU1310" s="18" t="s">
        <v>69</v>
      </c>
      <c r="AV1310" s="18" t="s">
        <v>1071</v>
      </c>
      <c r="AW1310" s="20" t="s">
        <v>113</v>
      </c>
      <c r="AX1310" s="227">
        <v>1230501</v>
      </c>
      <c r="AY1310" s="228">
        <v>0</v>
      </c>
      <c r="AZ1310" s="225" t="e">
        <f t="shared" si="186"/>
        <v>#N/A</v>
      </c>
    </row>
    <row r="1311" spans="46:52" x14ac:dyDescent="0.3">
      <c r="AT1311" s="44" t="str">
        <f t="shared" si="187"/>
        <v>4_14x8S.LL.W</v>
      </c>
      <c r="AU1311" s="18" t="s">
        <v>69</v>
      </c>
      <c r="AV1311" s="18" t="s">
        <v>1107</v>
      </c>
      <c r="AW1311" s="20" t="s">
        <v>113</v>
      </c>
      <c r="AX1311" s="227">
        <v>1230501</v>
      </c>
      <c r="AY1311" s="228">
        <v>0</v>
      </c>
      <c r="AZ1311" s="225" t="e">
        <f t="shared" si="186"/>
        <v>#N/A</v>
      </c>
    </row>
    <row r="1312" spans="46:52" x14ac:dyDescent="0.3">
      <c r="AT1312" s="44" t="str">
        <f t="shared" si="187"/>
        <v>5_14S.LL.W</v>
      </c>
      <c r="AU1312" s="18" t="s">
        <v>69</v>
      </c>
      <c r="AV1312" s="18" t="s">
        <v>1081</v>
      </c>
      <c r="AW1312" s="20" t="s">
        <v>113</v>
      </c>
      <c r="AX1312" s="227">
        <v>1230501</v>
      </c>
      <c r="AY1312" s="228">
        <v>0</v>
      </c>
      <c r="AZ1312" s="225" t="e">
        <f t="shared" ref="AZ1312:AZ1375" si="188">AY1312*INDEX($DB$90:$DB$92,MATCH($CQ$85,Currency,0))/$DB$90</f>
        <v>#N/A</v>
      </c>
    </row>
    <row r="1313" spans="46:52" x14ac:dyDescent="0.3">
      <c r="AT1313" s="44" t="str">
        <f t="shared" si="187"/>
        <v>5_14x8S.LL.W</v>
      </c>
      <c r="AU1313" s="18" t="s">
        <v>69</v>
      </c>
      <c r="AV1313" s="18" t="s">
        <v>1118</v>
      </c>
      <c r="AW1313" s="20" t="s">
        <v>113</v>
      </c>
      <c r="AX1313" s="227">
        <v>1230501</v>
      </c>
      <c r="AY1313" s="228">
        <v>0</v>
      </c>
      <c r="AZ1313" s="225" t="e">
        <f t="shared" si="188"/>
        <v>#N/A</v>
      </c>
    </row>
    <row r="1314" spans="46:52" x14ac:dyDescent="0.3">
      <c r="AT1314" s="44" t="str">
        <f t="shared" si="187"/>
        <v>5H_14x8S.LL.W</v>
      </c>
      <c r="AU1314" s="18" t="s">
        <v>69</v>
      </c>
      <c r="AV1314" s="18" t="s">
        <v>1126</v>
      </c>
      <c r="AW1314" s="20" t="s">
        <v>113</v>
      </c>
      <c r="AX1314" s="227">
        <v>1230501</v>
      </c>
      <c r="AY1314" s="228">
        <v>0</v>
      </c>
      <c r="AZ1314" s="225" t="e">
        <f t="shared" si="188"/>
        <v>#N/A</v>
      </c>
    </row>
    <row r="1315" spans="46:52" x14ac:dyDescent="0.3">
      <c r="AT1315" s="44" t="str">
        <f t="shared" si="187"/>
        <v>6_12S.LL.W</v>
      </c>
      <c r="AU1315" s="18" t="s">
        <v>69</v>
      </c>
      <c r="AV1315" s="18" t="s">
        <v>1047</v>
      </c>
      <c r="AW1315" s="20" t="s">
        <v>113</v>
      </c>
      <c r="AX1315" s="227">
        <v>1230501</v>
      </c>
      <c r="AY1315" s="228">
        <v>0</v>
      </c>
      <c r="AZ1315" s="225" t="e">
        <f t="shared" si="188"/>
        <v>#N/A</v>
      </c>
    </row>
    <row r="1316" spans="46:52" x14ac:dyDescent="0.3">
      <c r="AT1316" s="44" t="str">
        <f t="shared" si="187"/>
        <v>6_13S.LL.W</v>
      </c>
      <c r="AU1316" s="18" t="s">
        <v>69</v>
      </c>
      <c r="AV1316" s="18" t="s">
        <v>1066</v>
      </c>
      <c r="AW1316" s="20" t="s">
        <v>113</v>
      </c>
      <c r="AX1316" s="227">
        <v>1230501</v>
      </c>
      <c r="AY1316" s="228">
        <v>0</v>
      </c>
      <c r="AZ1316" s="225" t="e">
        <f t="shared" si="188"/>
        <v>#N/A</v>
      </c>
    </row>
    <row r="1317" spans="46:52" x14ac:dyDescent="0.3">
      <c r="AT1317" s="44" t="str">
        <f t="shared" si="187"/>
        <v>6H_14S.LL.W</v>
      </c>
      <c r="AU1317" s="18" t="s">
        <v>69</v>
      </c>
      <c r="AV1317" s="18" t="s">
        <v>1096</v>
      </c>
      <c r="AW1317" s="20" t="s">
        <v>113</v>
      </c>
      <c r="AX1317" s="227">
        <v>1230501</v>
      </c>
      <c r="AY1317" s="228">
        <v>0</v>
      </c>
      <c r="AZ1317" s="225" t="e">
        <f t="shared" si="188"/>
        <v>#N/A</v>
      </c>
    </row>
    <row r="1318" spans="46:52" x14ac:dyDescent="0.3">
      <c r="AT1318" s="44" t="str">
        <f t="shared" si="187"/>
        <v>6H_14x8S.LL.W</v>
      </c>
      <c r="AU1318" s="18" t="s">
        <v>69</v>
      </c>
      <c r="AV1318" s="18" t="s">
        <v>1134</v>
      </c>
      <c r="AW1318" s="20" t="s">
        <v>113</v>
      </c>
      <c r="AX1318" s="227">
        <v>1230501</v>
      </c>
      <c r="AY1318" s="228">
        <v>0</v>
      </c>
      <c r="AZ1318" s="225" t="e">
        <f t="shared" si="188"/>
        <v>#N/A</v>
      </c>
    </row>
    <row r="1319" spans="46:52" x14ac:dyDescent="0.3">
      <c r="AT1319" s="44" t="str">
        <f t="shared" si="187"/>
        <v>7_10T.LL.W</v>
      </c>
      <c r="AU1319" s="18" t="s">
        <v>69</v>
      </c>
      <c r="AV1319" s="18" t="s">
        <v>795</v>
      </c>
      <c r="AW1319" s="20" t="s">
        <v>113</v>
      </c>
      <c r="AX1319" s="227">
        <v>1230501</v>
      </c>
      <c r="AY1319" s="228">
        <v>0</v>
      </c>
      <c r="AZ1319" s="225" t="e">
        <f t="shared" si="188"/>
        <v>#N/A</v>
      </c>
    </row>
    <row r="1320" spans="46:52" x14ac:dyDescent="0.3">
      <c r="AT1320" s="44" t="str">
        <f t="shared" si="187"/>
        <v>7H_10T.LL.W</v>
      </c>
      <c r="AU1320" s="18" t="s">
        <v>69</v>
      </c>
      <c r="AV1320" s="18" t="s">
        <v>802</v>
      </c>
      <c r="AW1320" s="20" t="s">
        <v>113</v>
      </c>
      <c r="AX1320" s="227">
        <v>1230501</v>
      </c>
      <c r="AY1320" s="228">
        <v>0</v>
      </c>
      <c r="AZ1320" s="225" t="e">
        <f t="shared" si="188"/>
        <v>#N/A</v>
      </c>
    </row>
    <row r="1321" spans="46:52" x14ac:dyDescent="0.3">
      <c r="AT1321" s="44" t="str">
        <f t="shared" si="187"/>
        <v>8_10T.LL.W</v>
      </c>
      <c r="AU1321" s="18" t="s">
        <v>69</v>
      </c>
      <c r="AV1321" s="18" t="s">
        <v>810</v>
      </c>
      <c r="AW1321" s="20" t="s">
        <v>113</v>
      </c>
      <c r="AX1321" s="227">
        <v>1230501</v>
      </c>
      <c r="AY1321" s="228">
        <v>0</v>
      </c>
      <c r="AZ1321" s="225" t="e">
        <f t="shared" si="188"/>
        <v>#N/A</v>
      </c>
    </row>
    <row r="1322" spans="46:52" x14ac:dyDescent="0.3">
      <c r="AT1322" s="44" t="str">
        <f t="shared" si="187"/>
        <v>8_12T.LL.W</v>
      </c>
      <c r="AU1322" s="18" t="s">
        <v>69</v>
      </c>
      <c r="AV1322" s="18" t="s">
        <v>826</v>
      </c>
      <c r="AW1322" s="20" t="s">
        <v>113</v>
      </c>
      <c r="AX1322" s="227">
        <v>1230501</v>
      </c>
      <c r="AY1322" s="228">
        <v>0</v>
      </c>
      <c r="AZ1322" s="225" t="e">
        <f t="shared" si="188"/>
        <v>#N/A</v>
      </c>
    </row>
    <row r="1323" spans="46:52" x14ac:dyDescent="0.3">
      <c r="AT1323" s="44" t="str">
        <f t="shared" si="187"/>
        <v>8_14S.LL.W</v>
      </c>
      <c r="AU1323" s="18" t="s">
        <v>69</v>
      </c>
      <c r="AV1323" s="18" t="s">
        <v>1103</v>
      </c>
      <c r="AW1323" s="20" t="s">
        <v>113</v>
      </c>
      <c r="AX1323" s="227">
        <v>1230501</v>
      </c>
      <c r="AY1323" s="228">
        <v>0</v>
      </c>
      <c r="AZ1323" s="225" t="e">
        <f t="shared" si="188"/>
        <v>#N/A</v>
      </c>
    </row>
    <row r="1324" spans="46:52" x14ac:dyDescent="0.3">
      <c r="AT1324" s="44" t="str">
        <f t="shared" si="187"/>
        <v>9_10T.LL.W</v>
      </c>
      <c r="AU1324" s="18" t="s">
        <v>69</v>
      </c>
      <c r="AV1324" s="18" t="s">
        <v>818</v>
      </c>
      <c r="AW1324" s="20" t="s">
        <v>113</v>
      </c>
      <c r="AX1324" s="227">
        <v>1230501</v>
      </c>
      <c r="AY1324" s="228">
        <v>0</v>
      </c>
      <c r="AZ1324" s="225" t="e">
        <f t="shared" si="188"/>
        <v>#N/A</v>
      </c>
    </row>
    <row r="1325" spans="46:52" x14ac:dyDescent="0.3">
      <c r="AT1325" s="44" t="str">
        <f t="shared" si="187"/>
        <v>9_12T.LL.W</v>
      </c>
      <c r="AU1325" s="18" t="s">
        <v>69</v>
      </c>
      <c r="AV1325" s="18" t="s">
        <v>840</v>
      </c>
      <c r="AW1325" s="20" t="s">
        <v>113</v>
      </c>
      <c r="AX1325" s="227">
        <v>1230501</v>
      </c>
      <c r="AY1325" s="228">
        <v>0</v>
      </c>
      <c r="AZ1325" s="225" t="e">
        <f t="shared" si="188"/>
        <v>#N/A</v>
      </c>
    </row>
    <row r="1326" spans="46:52" x14ac:dyDescent="0.3">
      <c r="AT1326" s="44" t="str">
        <f t="shared" si="187"/>
        <v>9_13T.LL.W</v>
      </c>
      <c r="AU1326" s="18" t="s">
        <v>69</v>
      </c>
      <c r="AV1326" s="18" t="s">
        <v>876</v>
      </c>
      <c r="AW1326" s="20" t="s">
        <v>113</v>
      </c>
      <c r="AX1326" s="227">
        <v>1230501</v>
      </c>
      <c r="AY1326" s="228">
        <v>0</v>
      </c>
      <c r="AZ1326" s="225" t="e">
        <f t="shared" si="188"/>
        <v>#N/A</v>
      </c>
    </row>
    <row r="1327" spans="46:52" x14ac:dyDescent="0.3">
      <c r="AT1327" s="44" t="str">
        <f t="shared" si="187"/>
        <v>9_14T.LL.W</v>
      </c>
      <c r="AU1327" s="18" t="s">
        <v>69</v>
      </c>
      <c r="AV1327" s="18" t="s">
        <v>917</v>
      </c>
      <c r="AW1327" s="20" t="s">
        <v>113</v>
      </c>
      <c r="AX1327" s="227">
        <v>1230501</v>
      </c>
      <c r="AY1327" s="228">
        <v>0</v>
      </c>
      <c r="AZ1327" s="225" t="e">
        <f t="shared" si="188"/>
        <v>#N/A</v>
      </c>
    </row>
    <row r="1328" spans="46:52" x14ac:dyDescent="0.3">
      <c r="AT1328" s="44" t="str">
        <f t="shared" si="187"/>
        <v>10_12T.LM.S</v>
      </c>
      <c r="AU1328" s="18" t="s">
        <v>70</v>
      </c>
      <c r="AV1328" s="18" t="s">
        <v>850</v>
      </c>
      <c r="AW1328" s="20" t="s">
        <v>386</v>
      </c>
      <c r="AX1328" s="227">
        <v>1230501</v>
      </c>
      <c r="AY1328" s="228">
        <v>400</v>
      </c>
      <c r="AZ1328" s="225" t="e">
        <f t="shared" si="188"/>
        <v>#N/A</v>
      </c>
    </row>
    <row r="1329" spans="46:52" x14ac:dyDescent="0.3">
      <c r="AT1329" s="44" t="str">
        <f t="shared" si="187"/>
        <v>10_13T.LM.S</v>
      </c>
      <c r="AU1329" s="18" t="s">
        <v>70</v>
      </c>
      <c r="AV1329" s="18" t="s">
        <v>888</v>
      </c>
      <c r="AW1329" s="20" t="s">
        <v>386</v>
      </c>
      <c r="AX1329" s="227">
        <v>1230501</v>
      </c>
      <c r="AY1329" s="228">
        <v>400</v>
      </c>
      <c r="AZ1329" s="225" t="e">
        <f t="shared" si="188"/>
        <v>#N/A</v>
      </c>
    </row>
    <row r="1330" spans="46:52" x14ac:dyDescent="0.3">
      <c r="AT1330" s="44" t="str">
        <f t="shared" si="187"/>
        <v>10_14S.LM.S</v>
      </c>
      <c r="AU1330" s="18" t="s">
        <v>70</v>
      </c>
      <c r="AV1330" s="18" t="s">
        <v>1182</v>
      </c>
      <c r="AW1330" s="20" t="s">
        <v>386</v>
      </c>
      <c r="AX1330" s="227">
        <v>1230501</v>
      </c>
      <c r="AY1330" s="228">
        <v>250</v>
      </c>
      <c r="AZ1330" s="225" t="e">
        <f t="shared" si="188"/>
        <v>#N/A</v>
      </c>
    </row>
    <row r="1331" spans="46:52" x14ac:dyDescent="0.3">
      <c r="AT1331" s="44" t="str">
        <f t="shared" si="187"/>
        <v>10_14T.LM.S</v>
      </c>
      <c r="AU1331" s="18" t="s">
        <v>70</v>
      </c>
      <c r="AV1331" s="18" t="s">
        <v>930</v>
      </c>
      <c r="AW1331" s="20" t="s">
        <v>386</v>
      </c>
      <c r="AX1331" s="227">
        <v>1230501</v>
      </c>
      <c r="AY1331" s="228">
        <v>404</v>
      </c>
      <c r="AZ1331" s="225" t="e">
        <f t="shared" si="188"/>
        <v>#N/A</v>
      </c>
    </row>
    <row r="1332" spans="46:52" x14ac:dyDescent="0.3">
      <c r="AT1332" s="44" t="str">
        <f t="shared" si="187"/>
        <v>11_12T.LM.S</v>
      </c>
      <c r="AU1332" s="18" t="s">
        <v>70</v>
      </c>
      <c r="AV1332" s="18" t="s">
        <v>863</v>
      </c>
      <c r="AW1332" s="20" t="s">
        <v>386</v>
      </c>
      <c r="AX1332" s="227">
        <v>1230501</v>
      </c>
      <c r="AY1332" s="228">
        <v>400</v>
      </c>
      <c r="AZ1332" s="225" t="e">
        <f t="shared" si="188"/>
        <v>#N/A</v>
      </c>
    </row>
    <row r="1333" spans="46:52" x14ac:dyDescent="0.3">
      <c r="AT1333" s="44" t="str">
        <f t="shared" si="187"/>
        <v>11_13T.LM.S</v>
      </c>
      <c r="AU1333" s="18" t="s">
        <v>70</v>
      </c>
      <c r="AV1333" s="18" t="s">
        <v>898</v>
      </c>
      <c r="AW1333" s="20" t="s">
        <v>386</v>
      </c>
      <c r="AX1333" s="227">
        <v>1230501</v>
      </c>
      <c r="AY1333" s="228">
        <v>400</v>
      </c>
      <c r="AZ1333" s="225" t="e">
        <f t="shared" si="188"/>
        <v>#N/A</v>
      </c>
    </row>
    <row r="1334" spans="46:52" x14ac:dyDescent="0.3">
      <c r="AT1334" s="44" t="str">
        <f t="shared" si="187"/>
        <v>11_14T.LM.S</v>
      </c>
      <c r="AU1334" s="18" t="s">
        <v>70</v>
      </c>
      <c r="AV1334" s="18" t="s">
        <v>943</v>
      </c>
      <c r="AW1334" s="20" t="s">
        <v>386</v>
      </c>
      <c r="AX1334" s="227">
        <v>1230501</v>
      </c>
      <c r="AY1334" s="228">
        <v>404</v>
      </c>
      <c r="AZ1334" s="225" t="e">
        <f t="shared" si="188"/>
        <v>#N/A</v>
      </c>
    </row>
    <row r="1335" spans="46:52" x14ac:dyDescent="0.3">
      <c r="AT1335" s="44" t="str">
        <f t="shared" si="187"/>
        <v>12_13T.LM.S</v>
      </c>
      <c r="AU1335" s="18" t="s">
        <v>70</v>
      </c>
      <c r="AV1335" s="18" t="s">
        <v>907</v>
      </c>
      <c r="AW1335" s="20" t="s">
        <v>386</v>
      </c>
      <c r="AX1335" s="227">
        <v>1230501</v>
      </c>
      <c r="AY1335" s="228">
        <v>400</v>
      </c>
      <c r="AZ1335" s="225" t="e">
        <f t="shared" si="188"/>
        <v>#N/A</v>
      </c>
    </row>
    <row r="1336" spans="46:52" x14ac:dyDescent="0.3">
      <c r="AT1336" s="44" t="str">
        <f t="shared" si="187"/>
        <v>12_14F.LM.S</v>
      </c>
      <c r="AU1336" s="18" t="s">
        <v>70</v>
      </c>
      <c r="AV1336" s="18" t="s">
        <v>603</v>
      </c>
      <c r="AW1336" s="20" t="s">
        <v>386</v>
      </c>
      <c r="AX1336" s="227">
        <v>1230501</v>
      </c>
      <c r="AY1336" s="228">
        <v>404</v>
      </c>
      <c r="AZ1336" s="225" t="e">
        <f t="shared" si="188"/>
        <v>#N/A</v>
      </c>
    </row>
    <row r="1337" spans="46:52" x14ac:dyDescent="0.3">
      <c r="AT1337" s="44" t="str">
        <f t="shared" si="187"/>
        <v>12_14T.LM.S</v>
      </c>
      <c r="AU1337" s="18" t="s">
        <v>70</v>
      </c>
      <c r="AV1337" s="18" t="s">
        <v>957</v>
      </c>
      <c r="AW1337" s="20" t="s">
        <v>386</v>
      </c>
      <c r="AX1337" s="227">
        <v>1230501</v>
      </c>
      <c r="AY1337" s="228">
        <v>404</v>
      </c>
      <c r="AZ1337" s="225" t="e">
        <f t="shared" si="188"/>
        <v>#N/A</v>
      </c>
    </row>
    <row r="1338" spans="46:52" x14ac:dyDescent="0.3">
      <c r="AT1338" s="44" t="str">
        <f t="shared" si="187"/>
        <v>12_15T.LM.S</v>
      </c>
      <c r="AU1338" s="18" t="s">
        <v>70</v>
      </c>
      <c r="AV1338" s="18" t="s">
        <v>988</v>
      </c>
      <c r="AW1338" s="20" t="s">
        <v>386</v>
      </c>
      <c r="AX1338" s="227">
        <v>1230501</v>
      </c>
      <c r="AY1338" s="228">
        <v>400</v>
      </c>
      <c r="AZ1338" s="225" t="e">
        <f t="shared" si="188"/>
        <v>#N/A</v>
      </c>
    </row>
    <row r="1339" spans="46:52" x14ac:dyDescent="0.3">
      <c r="AT1339" s="44" t="str">
        <f t="shared" si="187"/>
        <v>12_18B.LM.S</v>
      </c>
      <c r="AU1339" s="18" t="s">
        <v>70</v>
      </c>
      <c r="AV1339" s="18" t="s">
        <v>133</v>
      </c>
      <c r="AW1339" s="20" t="s">
        <v>386</v>
      </c>
      <c r="AX1339" s="227">
        <v>1230501</v>
      </c>
      <c r="AY1339" s="228">
        <v>400</v>
      </c>
      <c r="AZ1339" s="225" t="e">
        <f t="shared" si="188"/>
        <v>#N/A</v>
      </c>
    </row>
    <row r="1340" spans="46:52" x14ac:dyDescent="0.3">
      <c r="AT1340" s="44" t="str">
        <f t="shared" si="187"/>
        <v>12_20B.LM.S</v>
      </c>
      <c r="AU1340" s="18" t="s">
        <v>70</v>
      </c>
      <c r="AV1340" s="18" t="s">
        <v>219</v>
      </c>
      <c r="AW1340" s="20" t="s">
        <v>386</v>
      </c>
      <c r="AX1340" s="227">
        <v>1230501</v>
      </c>
      <c r="AY1340" s="228">
        <v>400</v>
      </c>
      <c r="AZ1340" s="225" t="e">
        <f t="shared" si="188"/>
        <v>#N/A</v>
      </c>
    </row>
    <row r="1341" spans="46:52" x14ac:dyDescent="0.3">
      <c r="AT1341" s="44" t="str">
        <f t="shared" si="187"/>
        <v>12_22B.LM.S</v>
      </c>
      <c r="AU1341" s="18" t="s">
        <v>70</v>
      </c>
      <c r="AV1341" s="18" t="s">
        <v>336</v>
      </c>
      <c r="AW1341" s="20" t="s">
        <v>386</v>
      </c>
      <c r="AX1341" s="227">
        <v>1230501</v>
      </c>
      <c r="AY1341" s="228">
        <v>400</v>
      </c>
      <c r="AZ1341" s="225" t="e">
        <f t="shared" si="188"/>
        <v>#N/A</v>
      </c>
    </row>
    <row r="1342" spans="46:52" x14ac:dyDescent="0.3">
      <c r="AT1342" s="44" t="str">
        <f t="shared" si="187"/>
        <v>12_24B.LM.S</v>
      </c>
      <c r="AU1342" s="18" t="s">
        <v>70</v>
      </c>
      <c r="AV1342" s="18" t="s">
        <v>424</v>
      </c>
      <c r="AW1342" s="20" t="s">
        <v>386</v>
      </c>
      <c r="AX1342" s="227">
        <v>1230501</v>
      </c>
      <c r="AY1342" s="228">
        <v>400</v>
      </c>
      <c r="AZ1342" s="225" t="e">
        <f t="shared" si="188"/>
        <v>#N/A</v>
      </c>
    </row>
    <row r="1343" spans="46:52" x14ac:dyDescent="0.3">
      <c r="AT1343" s="44" t="str">
        <f t="shared" si="187"/>
        <v>12_26B.LM.S</v>
      </c>
      <c r="AU1343" s="18" t="s">
        <v>70</v>
      </c>
      <c r="AV1343" s="18" t="s">
        <v>510</v>
      </c>
      <c r="AW1343" s="20" t="s">
        <v>386</v>
      </c>
      <c r="AX1343" s="227">
        <v>1230501</v>
      </c>
      <c r="AY1343" s="228">
        <v>400</v>
      </c>
      <c r="AZ1343" s="225" t="e">
        <f t="shared" si="188"/>
        <v>#N/A</v>
      </c>
    </row>
    <row r="1344" spans="46:52" x14ac:dyDescent="0.3">
      <c r="AT1344" s="44" t="str">
        <f t="shared" si="187"/>
        <v>13_14F.LM.S</v>
      </c>
      <c r="AU1344" s="18" t="s">
        <v>70</v>
      </c>
      <c r="AV1344" s="18" t="s">
        <v>623</v>
      </c>
      <c r="AW1344" s="20" t="s">
        <v>386</v>
      </c>
      <c r="AX1344" s="227">
        <v>1230501</v>
      </c>
      <c r="AY1344" s="228">
        <v>404</v>
      </c>
      <c r="AZ1344" s="225" t="e">
        <f t="shared" si="188"/>
        <v>#N/A</v>
      </c>
    </row>
    <row r="1345" spans="46:52" x14ac:dyDescent="0.3">
      <c r="AT1345" s="44" t="str">
        <f t="shared" si="187"/>
        <v>13_14T.LM.S</v>
      </c>
      <c r="AU1345" s="18" t="s">
        <v>70</v>
      </c>
      <c r="AV1345" s="18" t="s">
        <v>971</v>
      </c>
      <c r="AW1345" s="20" t="s">
        <v>386</v>
      </c>
      <c r="AX1345" s="227">
        <v>1230501</v>
      </c>
      <c r="AY1345" s="228">
        <v>404</v>
      </c>
      <c r="AZ1345" s="225" t="e">
        <f t="shared" si="188"/>
        <v>#N/A</v>
      </c>
    </row>
    <row r="1346" spans="46:52" x14ac:dyDescent="0.3">
      <c r="AT1346" s="44" t="str">
        <f t="shared" si="187"/>
        <v>13_15F.LM.S</v>
      </c>
      <c r="AU1346" s="18" t="s">
        <v>70</v>
      </c>
      <c r="AV1346" s="18" t="s">
        <v>653</v>
      </c>
      <c r="AW1346" s="20" t="s">
        <v>386</v>
      </c>
      <c r="AX1346" s="227">
        <v>1230501</v>
      </c>
      <c r="AY1346" s="228">
        <v>400</v>
      </c>
      <c r="AZ1346" s="225" t="e">
        <f t="shared" si="188"/>
        <v>#N/A</v>
      </c>
    </row>
    <row r="1347" spans="46:52" x14ac:dyDescent="0.3">
      <c r="AT1347" s="44" t="str">
        <f t="shared" si="187"/>
        <v>13_15T.LM.S</v>
      </c>
      <c r="AU1347" s="18" t="s">
        <v>70</v>
      </c>
      <c r="AV1347" s="18" t="s">
        <v>997</v>
      </c>
      <c r="AW1347" s="20" t="s">
        <v>386</v>
      </c>
      <c r="AX1347" s="227">
        <v>1230501</v>
      </c>
      <c r="AY1347" s="228">
        <v>400</v>
      </c>
      <c r="AZ1347" s="225" t="e">
        <f t="shared" si="188"/>
        <v>#N/A</v>
      </c>
    </row>
    <row r="1348" spans="46:52" x14ac:dyDescent="0.3">
      <c r="AT1348" s="44" t="str">
        <f t="shared" si="187"/>
        <v>13_16F.LM.S</v>
      </c>
      <c r="AU1348" s="18" t="s">
        <v>70</v>
      </c>
      <c r="AV1348" s="18" t="s">
        <v>690</v>
      </c>
      <c r="AW1348" s="20" t="s">
        <v>386</v>
      </c>
      <c r="AX1348" s="227">
        <v>1230501</v>
      </c>
      <c r="AY1348" s="228">
        <v>400</v>
      </c>
      <c r="AZ1348" s="225" t="e">
        <f t="shared" si="188"/>
        <v>#N/A</v>
      </c>
    </row>
    <row r="1349" spans="46:52" x14ac:dyDescent="0.3">
      <c r="AT1349" s="44" t="str">
        <f t="shared" si="187"/>
        <v>13_16T.LM.S</v>
      </c>
      <c r="AU1349" s="18" t="s">
        <v>70</v>
      </c>
      <c r="AV1349" s="18" t="s">
        <v>1012</v>
      </c>
      <c r="AW1349" s="20" t="s">
        <v>386</v>
      </c>
      <c r="AX1349" s="227">
        <v>1230501</v>
      </c>
      <c r="AY1349" s="228">
        <v>400</v>
      </c>
      <c r="AZ1349" s="225" t="e">
        <f t="shared" si="188"/>
        <v>#N/A</v>
      </c>
    </row>
    <row r="1350" spans="46:52" x14ac:dyDescent="0.3">
      <c r="AT1350" s="44" t="str">
        <f t="shared" si="187"/>
        <v>14_14F.LM.S</v>
      </c>
      <c r="AU1350" s="18" t="s">
        <v>70</v>
      </c>
      <c r="AV1350" s="18" t="s">
        <v>638</v>
      </c>
      <c r="AW1350" s="20" t="s">
        <v>386</v>
      </c>
      <c r="AX1350" s="227">
        <v>1230501</v>
      </c>
      <c r="AY1350" s="228">
        <v>404</v>
      </c>
      <c r="AZ1350" s="225" t="e">
        <f t="shared" si="188"/>
        <v>#N/A</v>
      </c>
    </row>
    <row r="1351" spans="46:52" x14ac:dyDescent="0.3">
      <c r="AT1351" s="44" t="str">
        <f t="shared" si="187"/>
        <v>14_14T.LM.S</v>
      </c>
      <c r="AU1351" s="18" t="s">
        <v>70</v>
      </c>
      <c r="AV1351" s="18" t="s">
        <v>979</v>
      </c>
      <c r="AW1351" s="20" t="s">
        <v>386</v>
      </c>
      <c r="AX1351" s="227">
        <v>1230501</v>
      </c>
      <c r="AY1351" s="228">
        <v>404</v>
      </c>
      <c r="AZ1351" s="225" t="e">
        <f t="shared" si="188"/>
        <v>#N/A</v>
      </c>
    </row>
    <row r="1352" spans="46:52" x14ac:dyDescent="0.3">
      <c r="AT1352" s="44" t="str">
        <f t="shared" si="187"/>
        <v>14_15F.LM.S</v>
      </c>
      <c r="AU1352" s="18" t="s">
        <v>70</v>
      </c>
      <c r="AV1352" s="18" t="s">
        <v>671</v>
      </c>
      <c r="AW1352" s="20" t="s">
        <v>386</v>
      </c>
      <c r="AX1352" s="227">
        <v>1230501</v>
      </c>
      <c r="AY1352" s="228">
        <v>400</v>
      </c>
      <c r="AZ1352" s="225" t="e">
        <f t="shared" si="188"/>
        <v>#N/A</v>
      </c>
    </row>
    <row r="1353" spans="46:52" x14ac:dyDescent="0.3">
      <c r="AT1353" s="44" t="str">
        <f t="shared" si="187"/>
        <v>14_15T.LM.S</v>
      </c>
      <c r="AU1353" s="18" t="s">
        <v>70</v>
      </c>
      <c r="AV1353" s="18" t="s">
        <v>1004</v>
      </c>
      <c r="AW1353" s="20" t="s">
        <v>386</v>
      </c>
      <c r="AX1353" s="227">
        <v>1230501</v>
      </c>
      <c r="AY1353" s="228">
        <v>400</v>
      </c>
      <c r="AZ1353" s="225" t="e">
        <f t="shared" si="188"/>
        <v>#N/A</v>
      </c>
    </row>
    <row r="1354" spans="46:52" x14ac:dyDescent="0.3">
      <c r="AT1354" s="44" t="str">
        <f t="shared" si="187"/>
        <v>14_16F.LM.S</v>
      </c>
      <c r="AU1354" s="18" t="s">
        <v>70</v>
      </c>
      <c r="AV1354" s="18" t="s">
        <v>707</v>
      </c>
      <c r="AW1354" s="20" t="s">
        <v>386</v>
      </c>
      <c r="AX1354" s="227">
        <v>1230501</v>
      </c>
      <c r="AY1354" s="228">
        <v>400</v>
      </c>
      <c r="AZ1354" s="225" t="e">
        <f t="shared" si="188"/>
        <v>#N/A</v>
      </c>
    </row>
    <row r="1355" spans="46:52" x14ac:dyDescent="0.3">
      <c r="AT1355" s="44" t="str">
        <f t="shared" si="187"/>
        <v>14_16T.LM.S</v>
      </c>
      <c r="AU1355" s="18" t="s">
        <v>70</v>
      </c>
      <c r="AV1355" s="18" t="s">
        <v>1020</v>
      </c>
      <c r="AW1355" s="20" t="s">
        <v>386</v>
      </c>
      <c r="AX1355" s="227">
        <v>1230501</v>
      </c>
      <c r="AY1355" s="228">
        <v>400</v>
      </c>
      <c r="AZ1355" s="225" t="e">
        <f t="shared" si="188"/>
        <v>#N/A</v>
      </c>
    </row>
    <row r="1356" spans="46:52" x14ac:dyDescent="0.3">
      <c r="AT1356" s="44" t="str">
        <f t="shared" si="187"/>
        <v>14_18B.LM.S</v>
      </c>
      <c r="AU1356" s="18" t="s">
        <v>70</v>
      </c>
      <c r="AV1356" s="18" t="s">
        <v>160</v>
      </c>
      <c r="AW1356" s="20" t="s">
        <v>386</v>
      </c>
      <c r="AX1356" s="227">
        <v>1230501</v>
      </c>
      <c r="AY1356" s="228">
        <v>400</v>
      </c>
      <c r="AZ1356" s="225" t="e">
        <f t="shared" si="188"/>
        <v>#N/A</v>
      </c>
    </row>
    <row r="1357" spans="46:52" x14ac:dyDescent="0.3">
      <c r="AT1357" s="44" t="str">
        <f t="shared" si="187"/>
        <v>14_20B.LM.S</v>
      </c>
      <c r="AU1357" s="18" t="s">
        <v>70</v>
      </c>
      <c r="AV1357" s="18" t="s">
        <v>256</v>
      </c>
      <c r="AW1357" s="20" t="s">
        <v>386</v>
      </c>
      <c r="AX1357" s="227">
        <v>1230501</v>
      </c>
      <c r="AY1357" s="228">
        <v>400</v>
      </c>
      <c r="AZ1357" s="225" t="e">
        <f t="shared" si="188"/>
        <v>#N/A</v>
      </c>
    </row>
    <row r="1358" spans="46:52" x14ac:dyDescent="0.3">
      <c r="AT1358" s="44" t="str">
        <f t="shared" si="187"/>
        <v>14_22B.LM.S</v>
      </c>
      <c r="AU1358" s="18" t="s">
        <v>70</v>
      </c>
      <c r="AV1358" s="18" t="s">
        <v>353</v>
      </c>
      <c r="AW1358" s="20" t="s">
        <v>386</v>
      </c>
      <c r="AX1358" s="227">
        <v>1230501</v>
      </c>
      <c r="AY1358" s="228">
        <v>400</v>
      </c>
      <c r="AZ1358" s="225" t="e">
        <f t="shared" si="188"/>
        <v>#N/A</v>
      </c>
    </row>
    <row r="1359" spans="46:52" x14ac:dyDescent="0.3">
      <c r="AT1359" s="44" t="str">
        <f t="shared" si="187"/>
        <v>14_24B.LM.S</v>
      </c>
      <c r="AU1359" s="18" t="s">
        <v>70</v>
      </c>
      <c r="AV1359" s="18" t="s">
        <v>440</v>
      </c>
      <c r="AW1359" s="20" t="s">
        <v>386</v>
      </c>
      <c r="AX1359" s="227">
        <v>1230501</v>
      </c>
      <c r="AY1359" s="228">
        <v>400</v>
      </c>
      <c r="AZ1359" s="225" t="e">
        <f t="shared" si="188"/>
        <v>#N/A</v>
      </c>
    </row>
    <row r="1360" spans="46:52" x14ac:dyDescent="0.3">
      <c r="AT1360" s="44" t="str">
        <f t="shared" si="187"/>
        <v>14_26B.LM.S</v>
      </c>
      <c r="AU1360" s="18" t="s">
        <v>70</v>
      </c>
      <c r="AV1360" s="18" t="s">
        <v>529</v>
      </c>
      <c r="AW1360" s="20" t="s">
        <v>386</v>
      </c>
      <c r="AX1360" s="227">
        <v>1230501</v>
      </c>
      <c r="AY1360" s="228">
        <v>400</v>
      </c>
      <c r="AZ1360" s="225" t="e">
        <f t="shared" si="188"/>
        <v>#N/A</v>
      </c>
    </row>
    <row r="1361" spans="46:52" x14ac:dyDescent="0.3">
      <c r="AT1361" s="44" t="str">
        <f t="shared" si="187"/>
        <v>15_16F.LM.S</v>
      </c>
      <c r="AU1361" s="18" t="s">
        <v>70</v>
      </c>
      <c r="AV1361" s="18" t="s">
        <v>725</v>
      </c>
      <c r="AW1361" s="20" t="s">
        <v>386</v>
      </c>
      <c r="AX1361" s="227">
        <v>1230501</v>
      </c>
      <c r="AY1361" s="228">
        <v>400</v>
      </c>
      <c r="AZ1361" s="225" t="e">
        <f t="shared" si="188"/>
        <v>#N/A</v>
      </c>
    </row>
    <row r="1362" spans="46:52" x14ac:dyDescent="0.3">
      <c r="AT1362" s="44" t="str">
        <f t="shared" si="187"/>
        <v>15_16T.LM.S</v>
      </c>
      <c r="AU1362" s="18" t="s">
        <v>70</v>
      </c>
      <c r="AV1362" s="18" t="s">
        <v>1028</v>
      </c>
      <c r="AW1362" s="20" t="s">
        <v>386</v>
      </c>
      <c r="AX1362" s="227">
        <v>1230501</v>
      </c>
      <c r="AY1362" s="228">
        <v>400</v>
      </c>
      <c r="AZ1362" s="225" t="e">
        <f t="shared" si="188"/>
        <v>#N/A</v>
      </c>
    </row>
    <row r="1363" spans="46:52" x14ac:dyDescent="0.3">
      <c r="AT1363" s="44" t="str">
        <f t="shared" ref="AT1363:AT1426" si="189">CONCATENATE(AV1363,".",AU1363,".",AW1363)</f>
        <v>16_16F.LM.S</v>
      </c>
      <c r="AU1363" s="18" t="s">
        <v>70</v>
      </c>
      <c r="AV1363" s="18" t="s">
        <v>741</v>
      </c>
      <c r="AW1363" s="20" t="s">
        <v>386</v>
      </c>
      <c r="AX1363" s="227">
        <v>1230501</v>
      </c>
      <c r="AY1363" s="228">
        <v>400</v>
      </c>
      <c r="AZ1363" s="225" t="e">
        <f t="shared" si="188"/>
        <v>#N/A</v>
      </c>
    </row>
    <row r="1364" spans="46:52" x14ac:dyDescent="0.3">
      <c r="AT1364" s="44" t="str">
        <f t="shared" si="189"/>
        <v>16_16T.LM.S</v>
      </c>
      <c r="AU1364" s="18" t="s">
        <v>70</v>
      </c>
      <c r="AV1364" s="18" t="s">
        <v>1036</v>
      </c>
      <c r="AW1364" s="20" t="s">
        <v>386</v>
      </c>
      <c r="AX1364" s="227">
        <v>1230501</v>
      </c>
      <c r="AY1364" s="228">
        <v>400</v>
      </c>
      <c r="AZ1364" s="225" t="e">
        <f t="shared" si="188"/>
        <v>#N/A</v>
      </c>
    </row>
    <row r="1365" spans="46:52" x14ac:dyDescent="0.3">
      <c r="AT1365" s="44" t="str">
        <f t="shared" si="189"/>
        <v>16_18B.LM.S</v>
      </c>
      <c r="AU1365" s="18" t="s">
        <v>70</v>
      </c>
      <c r="AV1365" s="18" t="s">
        <v>187</v>
      </c>
      <c r="AW1365" s="20" t="s">
        <v>386</v>
      </c>
      <c r="AX1365" s="227">
        <v>1230501</v>
      </c>
      <c r="AY1365" s="228">
        <v>400</v>
      </c>
      <c r="AZ1365" s="225" t="e">
        <f t="shared" si="188"/>
        <v>#N/A</v>
      </c>
    </row>
    <row r="1366" spans="46:52" x14ac:dyDescent="0.3">
      <c r="AT1366" s="44" t="str">
        <f t="shared" si="189"/>
        <v>16_18F.LM.S</v>
      </c>
      <c r="AU1366" s="18" t="s">
        <v>70</v>
      </c>
      <c r="AV1366" s="18" t="s">
        <v>753</v>
      </c>
      <c r="AW1366" s="20" t="s">
        <v>386</v>
      </c>
      <c r="AX1366" s="227">
        <v>1230501</v>
      </c>
      <c r="AY1366" s="228">
        <v>400</v>
      </c>
      <c r="AZ1366" s="225" t="e">
        <f t="shared" si="188"/>
        <v>#N/A</v>
      </c>
    </row>
    <row r="1367" spans="46:52" x14ac:dyDescent="0.3">
      <c r="AT1367" s="44" t="str">
        <f t="shared" si="189"/>
        <v>16_20B.LM.S</v>
      </c>
      <c r="AU1367" s="18" t="s">
        <v>70</v>
      </c>
      <c r="AV1367" s="18" t="s">
        <v>297</v>
      </c>
      <c r="AW1367" s="20" t="s">
        <v>386</v>
      </c>
      <c r="AX1367" s="227">
        <v>1230501</v>
      </c>
      <c r="AY1367" s="228">
        <v>400</v>
      </c>
      <c r="AZ1367" s="225" t="e">
        <f t="shared" si="188"/>
        <v>#N/A</v>
      </c>
    </row>
    <row r="1368" spans="46:52" x14ac:dyDescent="0.3">
      <c r="AT1368" s="44" t="str">
        <f t="shared" si="189"/>
        <v>16_22B.LM.S</v>
      </c>
      <c r="AU1368" s="18" t="s">
        <v>70</v>
      </c>
      <c r="AV1368" s="18" t="s">
        <v>373</v>
      </c>
      <c r="AW1368" s="20" t="s">
        <v>386</v>
      </c>
      <c r="AX1368" s="227">
        <v>1230501</v>
      </c>
      <c r="AY1368" s="228">
        <v>400</v>
      </c>
      <c r="AZ1368" s="225" t="e">
        <f t="shared" si="188"/>
        <v>#N/A</v>
      </c>
    </row>
    <row r="1369" spans="46:52" x14ac:dyDescent="0.3">
      <c r="AT1369" s="44" t="str">
        <f t="shared" si="189"/>
        <v>16_24B.LM.S</v>
      </c>
      <c r="AU1369" s="18" t="s">
        <v>70</v>
      </c>
      <c r="AV1369" s="18" t="s">
        <v>457</v>
      </c>
      <c r="AW1369" s="20" t="s">
        <v>386</v>
      </c>
      <c r="AX1369" s="227">
        <v>1230501</v>
      </c>
      <c r="AY1369" s="228">
        <v>400</v>
      </c>
      <c r="AZ1369" s="225" t="e">
        <f t="shared" si="188"/>
        <v>#N/A</v>
      </c>
    </row>
    <row r="1370" spans="46:52" x14ac:dyDescent="0.3">
      <c r="AT1370" s="44" t="str">
        <f t="shared" si="189"/>
        <v>16_26B.LM.S</v>
      </c>
      <c r="AU1370" s="18" t="s">
        <v>70</v>
      </c>
      <c r="AV1370" s="18" t="s">
        <v>550</v>
      </c>
      <c r="AW1370" s="20" t="s">
        <v>386</v>
      </c>
      <c r="AX1370" s="227">
        <v>1230501</v>
      </c>
      <c r="AY1370" s="228">
        <v>400</v>
      </c>
      <c r="AZ1370" s="225" t="e">
        <f t="shared" si="188"/>
        <v>#N/A</v>
      </c>
    </row>
    <row r="1371" spans="46:52" x14ac:dyDescent="0.3">
      <c r="AT1371" s="44" t="str">
        <f t="shared" si="189"/>
        <v>18_20B.LM.S</v>
      </c>
      <c r="AU1371" s="18" t="s">
        <v>70</v>
      </c>
      <c r="AV1371" s="18" t="s">
        <v>317</v>
      </c>
      <c r="AW1371" s="20" t="s">
        <v>386</v>
      </c>
      <c r="AX1371" s="227">
        <v>1230501</v>
      </c>
      <c r="AY1371" s="228">
        <v>400</v>
      </c>
      <c r="AZ1371" s="225" t="e">
        <f t="shared" si="188"/>
        <v>#N/A</v>
      </c>
    </row>
    <row r="1372" spans="46:52" x14ac:dyDescent="0.3">
      <c r="AT1372" s="44" t="str">
        <f t="shared" si="189"/>
        <v>18_22B.LM.S</v>
      </c>
      <c r="AU1372" s="18" t="s">
        <v>70</v>
      </c>
      <c r="AV1372" s="18" t="s">
        <v>391</v>
      </c>
      <c r="AW1372" s="20" t="s">
        <v>386</v>
      </c>
      <c r="AX1372" s="227">
        <v>1230501</v>
      </c>
      <c r="AY1372" s="228">
        <v>400</v>
      </c>
      <c r="AZ1372" s="225" t="e">
        <f t="shared" si="188"/>
        <v>#N/A</v>
      </c>
    </row>
    <row r="1373" spans="46:52" x14ac:dyDescent="0.3">
      <c r="AT1373" s="44" t="str">
        <f t="shared" si="189"/>
        <v>18_24B.LM.S</v>
      </c>
      <c r="AU1373" s="18" t="s">
        <v>70</v>
      </c>
      <c r="AV1373" s="18" t="s">
        <v>475</v>
      </c>
      <c r="AW1373" s="20" t="s">
        <v>386</v>
      </c>
      <c r="AX1373" s="227">
        <v>1230501</v>
      </c>
      <c r="AY1373" s="228">
        <v>400</v>
      </c>
      <c r="AZ1373" s="225" t="e">
        <f t="shared" si="188"/>
        <v>#N/A</v>
      </c>
    </row>
    <row r="1374" spans="46:52" x14ac:dyDescent="0.3">
      <c r="AT1374" s="44" t="str">
        <f t="shared" si="189"/>
        <v>20_20B.LM.S</v>
      </c>
      <c r="AU1374" s="18" t="s">
        <v>70</v>
      </c>
      <c r="AV1374" s="18" t="s">
        <v>337</v>
      </c>
      <c r="AW1374" s="20" t="s">
        <v>386</v>
      </c>
      <c r="AX1374" s="227">
        <v>1230501</v>
      </c>
      <c r="AY1374" s="228">
        <v>400</v>
      </c>
      <c r="AZ1374" s="225" t="e">
        <f t="shared" si="188"/>
        <v>#N/A</v>
      </c>
    </row>
    <row r="1375" spans="46:52" x14ac:dyDescent="0.3">
      <c r="AT1375" s="44" t="str">
        <f t="shared" si="189"/>
        <v>20_22B.LM.S</v>
      </c>
      <c r="AU1375" s="18" t="s">
        <v>70</v>
      </c>
      <c r="AV1375" s="18" t="s">
        <v>410</v>
      </c>
      <c r="AW1375" s="20" t="s">
        <v>386</v>
      </c>
      <c r="AX1375" s="227">
        <v>1230501</v>
      </c>
      <c r="AY1375" s="228">
        <v>400</v>
      </c>
      <c r="AZ1375" s="225" t="e">
        <f t="shared" si="188"/>
        <v>#N/A</v>
      </c>
    </row>
    <row r="1376" spans="46:52" x14ac:dyDescent="0.3">
      <c r="AT1376" s="44" t="str">
        <f t="shared" si="189"/>
        <v>20_24B.LM.S</v>
      </c>
      <c r="AU1376" s="18" t="s">
        <v>70</v>
      </c>
      <c r="AV1376" s="18" t="s">
        <v>494</v>
      </c>
      <c r="AW1376" s="20" t="s">
        <v>386</v>
      </c>
      <c r="AX1376" s="227">
        <v>1230501</v>
      </c>
      <c r="AY1376" s="228">
        <v>400</v>
      </c>
      <c r="AZ1376" s="225" t="e">
        <f t="shared" ref="AZ1376:AZ1439" si="190">AY1376*INDEX($DB$90:$DB$92,MATCH($CQ$85,Currency,0))/$DB$90</f>
        <v>#N/A</v>
      </c>
    </row>
    <row r="1377" spans="46:52" x14ac:dyDescent="0.3">
      <c r="AT1377" s="44" t="str">
        <f t="shared" si="189"/>
        <v>4_14S.LM.S</v>
      </c>
      <c r="AU1377" s="18" t="s">
        <v>70</v>
      </c>
      <c r="AV1377" s="18" t="s">
        <v>1071</v>
      </c>
      <c r="AW1377" s="20" t="s">
        <v>386</v>
      </c>
      <c r="AX1377" s="227">
        <v>1230501</v>
      </c>
      <c r="AY1377" s="228">
        <v>400</v>
      </c>
      <c r="AZ1377" s="225" t="e">
        <f t="shared" si="190"/>
        <v>#N/A</v>
      </c>
    </row>
    <row r="1378" spans="46:52" x14ac:dyDescent="0.3">
      <c r="AT1378" s="44" t="str">
        <f t="shared" si="189"/>
        <v>4_14x8S.LM.S</v>
      </c>
      <c r="AU1378" s="18" t="s">
        <v>70</v>
      </c>
      <c r="AV1378" s="18" t="s">
        <v>1107</v>
      </c>
      <c r="AW1378" s="20" t="s">
        <v>386</v>
      </c>
      <c r="AX1378" s="227">
        <v>1230501</v>
      </c>
      <c r="AY1378" s="228">
        <v>400</v>
      </c>
      <c r="AZ1378" s="225" t="e">
        <f t="shared" si="190"/>
        <v>#N/A</v>
      </c>
    </row>
    <row r="1379" spans="46:52" x14ac:dyDescent="0.3">
      <c r="AT1379" s="44" t="str">
        <f t="shared" si="189"/>
        <v>5_14S.LM.S</v>
      </c>
      <c r="AU1379" s="18" t="s">
        <v>70</v>
      </c>
      <c r="AV1379" s="18" t="s">
        <v>1081</v>
      </c>
      <c r="AW1379" s="20" t="s">
        <v>386</v>
      </c>
      <c r="AX1379" s="227">
        <v>1230501</v>
      </c>
      <c r="AY1379" s="228">
        <v>400</v>
      </c>
      <c r="AZ1379" s="225" t="e">
        <f t="shared" si="190"/>
        <v>#N/A</v>
      </c>
    </row>
    <row r="1380" spans="46:52" x14ac:dyDescent="0.3">
      <c r="AT1380" s="44" t="str">
        <f t="shared" si="189"/>
        <v>5_14x8S.LM.S</v>
      </c>
      <c r="AU1380" s="18" t="s">
        <v>70</v>
      </c>
      <c r="AV1380" s="18" t="s">
        <v>1118</v>
      </c>
      <c r="AW1380" s="20" t="s">
        <v>386</v>
      </c>
      <c r="AX1380" s="227">
        <v>1230501</v>
      </c>
      <c r="AY1380" s="228">
        <v>400</v>
      </c>
      <c r="AZ1380" s="225" t="e">
        <f t="shared" si="190"/>
        <v>#N/A</v>
      </c>
    </row>
    <row r="1381" spans="46:52" x14ac:dyDescent="0.3">
      <c r="AT1381" s="44" t="str">
        <f t="shared" si="189"/>
        <v>5H_14x8S.LM.S</v>
      </c>
      <c r="AU1381" s="18" t="s">
        <v>70</v>
      </c>
      <c r="AV1381" s="18" t="s">
        <v>1126</v>
      </c>
      <c r="AW1381" s="20" t="s">
        <v>386</v>
      </c>
      <c r="AX1381" s="227">
        <v>1230501</v>
      </c>
      <c r="AY1381" s="228">
        <v>153</v>
      </c>
      <c r="AZ1381" s="225" t="e">
        <f t="shared" si="190"/>
        <v>#N/A</v>
      </c>
    </row>
    <row r="1382" spans="46:52" x14ac:dyDescent="0.3">
      <c r="AT1382" s="44" t="str">
        <f t="shared" si="189"/>
        <v>6_12S.LM.S</v>
      </c>
      <c r="AU1382" s="18" t="s">
        <v>70</v>
      </c>
      <c r="AV1382" s="18" t="s">
        <v>1047</v>
      </c>
      <c r="AW1382" s="20" t="s">
        <v>386</v>
      </c>
      <c r="AX1382" s="227">
        <v>1230501</v>
      </c>
      <c r="AY1382" s="228">
        <v>152</v>
      </c>
      <c r="AZ1382" s="225" t="e">
        <f t="shared" si="190"/>
        <v>#N/A</v>
      </c>
    </row>
    <row r="1383" spans="46:52" x14ac:dyDescent="0.3">
      <c r="AT1383" s="44" t="str">
        <f t="shared" si="189"/>
        <v>6_13S.LM.S</v>
      </c>
      <c r="AU1383" s="18" t="s">
        <v>70</v>
      </c>
      <c r="AV1383" s="18" t="s">
        <v>1066</v>
      </c>
      <c r="AW1383" s="20" t="s">
        <v>386</v>
      </c>
      <c r="AX1383" s="227">
        <v>1230501</v>
      </c>
      <c r="AY1383" s="228">
        <v>152</v>
      </c>
      <c r="AZ1383" s="225" t="e">
        <f t="shared" si="190"/>
        <v>#N/A</v>
      </c>
    </row>
    <row r="1384" spans="46:52" x14ac:dyDescent="0.3">
      <c r="AT1384" s="44" t="str">
        <f t="shared" si="189"/>
        <v>6H_14S.LM.S</v>
      </c>
      <c r="AU1384" s="18" t="s">
        <v>70</v>
      </c>
      <c r="AV1384" s="18" t="s">
        <v>1096</v>
      </c>
      <c r="AW1384" s="20" t="s">
        <v>386</v>
      </c>
      <c r="AX1384" s="227">
        <v>1230501</v>
      </c>
      <c r="AY1384" s="228">
        <v>313</v>
      </c>
      <c r="AZ1384" s="225" t="e">
        <f t="shared" si="190"/>
        <v>#N/A</v>
      </c>
    </row>
    <row r="1385" spans="46:52" x14ac:dyDescent="0.3">
      <c r="AT1385" s="44" t="str">
        <f t="shared" si="189"/>
        <v>6H_14x8S.LM.S</v>
      </c>
      <c r="AU1385" s="18" t="s">
        <v>70</v>
      </c>
      <c r="AV1385" s="18" t="s">
        <v>1134</v>
      </c>
      <c r="AW1385" s="20" t="s">
        <v>386</v>
      </c>
      <c r="AX1385" s="227">
        <v>1230501</v>
      </c>
      <c r="AY1385" s="228">
        <v>313</v>
      </c>
      <c r="AZ1385" s="225" t="e">
        <f t="shared" si="190"/>
        <v>#N/A</v>
      </c>
    </row>
    <row r="1386" spans="46:52" x14ac:dyDescent="0.3">
      <c r="AT1386" s="44" t="str">
        <f t="shared" si="189"/>
        <v>7_10T.LM.S</v>
      </c>
      <c r="AU1386" s="18" t="s">
        <v>70</v>
      </c>
      <c r="AV1386" s="18" t="s">
        <v>795</v>
      </c>
      <c r="AW1386" s="20" t="s">
        <v>386</v>
      </c>
      <c r="AX1386" s="227">
        <v>1230501</v>
      </c>
      <c r="AY1386" s="228">
        <v>400</v>
      </c>
      <c r="AZ1386" s="225" t="e">
        <f t="shared" si="190"/>
        <v>#N/A</v>
      </c>
    </row>
    <row r="1387" spans="46:52" x14ac:dyDescent="0.3">
      <c r="AT1387" s="44" t="str">
        <f t="shared" si="189"/>
        <v>7H_10T.LM.S</v>
      </c>
      <c r="AU1387" s="18" t="s">
        <v>70</v>
      </c>
      <c r="AV1387" s="18" t="s">
        <v>802</v>
      </c>
      <c r="AW1387" s="20" t="s">
        <v>386</v>
      </c>
      <c r="AX1387" s="227">
        <v>1230501</v>
      </c>
      <c r="AY1387" s="228">
        <v>400</v>
      </c>
      <c r="AZ1387" s="225" t="e">
        <f t="shared" si="190"/>
        <v>#N/A</v>
      </c>
    </row>
    <row r="1388" spans="46:52" x14ac:dyDescent="0.3">
      <c r="AT1388" s="44" t="str">
        <f t="shared" si="189"/>
        <v>8_10T.LM.S</v>
      </c>
      <c r="AU1388" s="18" t="s">
        <v>70</v>
      </c>
      <c r="AV1388" s="18" t="s">
        <v>810</v>
      </c>
      <c r="AW1388" s="20" t="s">
        <v>386</v>
      </c>
      <c r="AX1388" s="227">
        <v>1230501</v>
      </c>
      <c r="AY1388" s="228">
        <v>400</v>
      </c>
      <c r="AZ1388" s="225" t="e">
        <f t="shared" si="190"/>
        <v>#N/A</v>
      </c>
    </row>
    <row r="1389" spans="46:52" x14ac:dyDescent="0.3">
      <c r="AT1389" s="44" t="str">
        <f t="shared" si="189"/>
        <v>8_12T.LM.S</v>
      </c>
      <c r="AU1389" s="18" t="s">
        <v>70</v>
      </c>
      <c r="AV1389" s="18" t="s">
        <v>826</v>
      </c>
      <c r="AW1389" s="20" t="s">
        <v>386</v>
      </c>
      <c r="AX1389" s="227">
        <v>1230501</v>
      </c>
      <c r="AY1389" s="228">
        <v>400</v>
      </c>
      <c r="AZ1389" s="225" t="e">
        <f t="shared" si="190"/>
        <v>#N/A</v>
      </c>
    </row>
    <row r="1390" spans="46:52" x14ac:dyDescent="0.3">
      <c r="AT1390" s="44" t="str">
        <f t="shared" si="189"/>
        <v>8_14S.LM.S</v>
      </c>
      <c r="AU1390" s="18" t="s">
        <v>70</v>
      </c>
      <c r="AV1390" s="18" t="s">
        <v>1103</v>
      </c>
      <c r="AW1390" s="20" t="s">
        <v>386</v>
      </c>
      <c r="AX1390" s="227">
        <v>1230501</v>
      </c>
      <c r="AY1390" s="228">
        <v>292</v>
      </c>
      <c r="AZ1390" s="225" t="e">
        <f t="shared" si="190"/>
        <v>#N/A</v>
      </c>
    </row>
    <row r="1391" spans="46:52" x14ac:dyDescent="0.3">
      <c r="AT1391" s="44" t="str">
        <f t="shared" si="189"/>
        <v>9_10T.LM.S</v>
      </c>
      <c r="AU1391" s="18" t="s">
        <v>70</v>
      </c>
      <c r="AV1391" s="18" t="s">
        <v>818</v>
      </c>
      <c r="AW1391" s="20" t="s">
        <v>386</v>
      </c>
      <c r="AX1391" s="227">
        <v>1230501</v>
      </c>
      <c r="AY1391" s="228">
        <v>400</v>
      </c>
      <c r="AZ1391" s="225" t="e">
        <f t="shared" si="190"/>
        <v>#N/A</v>
      </c>
    </row>
    <row r="1392" spans="46:52" x14ac:dyDescent="0.3">
      <c r="AT1392" s="44" t="str">
        <f t="shared" si="189"/>
        <v>9_12T.LM.S</v>
      </c>
      <c r="AU1392" s="18" t="s">
        <v>70</v>
      </c>
      <c r="AV1392" s="18" t="s">
        <v>840</v>
      </c>
      <c r="AW1392" s="20" t="s">
        <v>386</v>
      </c>
      <c r="AX1392" s="227">
        <v>1230501</v>
      </c>
      <c r="AY1392" s="228">
        <v>400</v>
      </c>
      <c r="AZ1392" s="225" t="e">
        <f t="shared" si="190"/>
        <v>#N/A</v>
      </c>
    </row>
    <row r="1393" spans="46:52" x14ac:dyDescent="0.3">
      <c r="AT1393" s="44" t="str">
        <f t="shared" si="189"/>
        <v>9_13T.LM.S</v>
      </c>
      <c r="AU1393" s="18" t="s">
        <v>70</v>
      </c>
      <c r="AV1393" s="18" t="s">
        <v>876</v>
      </c>
      <c r="AW1393" s="20" t="s">
        <v>386</v>
      </c>
      <c r="AX1393" s="227">
        <v>1230501</v>
      </c>
      <c r="AY1393" s="228">
        <v>400</v>
      </c>
      <c r="AZ1393" s="225" t="e">
        <f t="shared" si="190"/>
        <v>#N/A</v>
      </c>
    </row>
    <row r="1394" spans="46:52" x14ac:dyDescent="0.3">
      <c r="AT1394" s="44" t="str">
        <f t="shared" si="189"/>
        <v>9_14T.LM.S</v>
      </c>
      <c r="AU1394" s="18" t="s">
        <v>70</v>
      </c>
      <c r="AV1394" s="18" t="s">
        <v>917</v>
      </c>
      <c r="AW1394" s="20" t="s">
        <v>386</v>
      </c>
      <c r="AX1394" s="227">
        <v>1230501</v>
      </c>
      <c r="AY1394" s="228">
        <v>404</v>
      </c>
      <c r="AZ1394" s="225" t="e">
        <f t="shared" si="190"/>
        <v>#N/A</v>
      </c>
    </row>
    <row r="1395" spans="46:52" x14ac:dyDescent="0.3">
      <c r="AT1395" s="44" t="str">
        <f t="shared" si="189"/>
        <v>10_12T.LM.W</v>
      </c>
      <c r="AU1395" s="18" t="s">
        <v>70</v>
      </c>
      <c r="AV1395" s="18" t="s">
        <v>850</v>
      </c>
      <c r="AW1395" s="20" t="s">
        <v>113</v>
      </c>
      <c r="AX1395" s="227">
        <v>1230501</v>
      </c>
      <c r="AY1395" s="228">
        <v>0</v>
      </c>
      <c r="AZ1395" s="225" t="e">
        <f t="shared" si="190"/>
        <v>#N/A</v>
      </c>
    </row>
    <row r="1396" spans="46:52" x14ac:dyDescent="0.3">
      <c r="AT1396" s="44" t="str">
        <f t="shared" si="189"/>
        <v>10_13T.LM.W</v>
      </c>
      <c r="AU1396" s="18" t="s">
        <v>70</v>
      </c>
      <c r="AV1396" s="18" t="s">
        <v>888</v>
      </c>
      <c r="AW1396" s="20" t="s">
        <v>113</v>
      </c>
      <c r="AX1396" s="227">
        <v>1230501</v>
      </c>
      <c r="AY1396" s="228">
        <v>0</v>
      </c>
      <c r="AZ1396" s="225" t="e">
        <f t="shared" si="190"/>
        <v>#N/A</v>
      </c>
    </row>
    <row r="1397" spans="46:52" x14ac:dyDescent="0.3">
      <c r="AT1397" s="44" t="str">
        <f t="shared" si="189"/>
        <v>10_14S.LM.W</v>
      </c>
      <c r="AU1397" s="18" t="s">
        <v>70</v>
      </c>
      <c r="AV1397" s="18" t="s">
        <v>1182</v>
      </c>
      <c r="AW1397" s="20" t="s">
        <v>113</v>
      </c>
      <c r="AX1397" s="227">
        <v>1230501</v>
      </c>
      <c r="AY1397" s="228">
        <v>0</v>
      </c>
      <c r="AZ1397" s="225" t="e">
        <f t="shared" si="190"/>
        <v>#N/A</v>
      </c>
    </row>
    <row r="1398" spans="46:52" x14ac:dyDescent="0.3">
      <c r="AT1398" s="44" t="str">
        <f t="shared" si="189"/>
        <v>10_14T.LM.W</v>
      </c>
      <c r="AU1398" s="18" t="s">
        <v>70</v>
      </c>
      <c r="AV1398" s="18" t="s">
        <v>930</v>
      </c>
      <c r="AW1398" s="20" t="s">
        <v>113</v>
      </c>
      <c r="AX1398" s="227">
        <v>1230501</v>
      </c>
      <c r="AY1398" s="228">
        <v>0</v>
      </c>
      <c r="AZ1398" s="225" t="e">
        <f t="shared" si="190"/>
        <v>#N/A</v>
      </c>
    </row>
    <row r="1399" spans="46:52" x14ac:dyDescent="0.3">
      <c r="AT1399" s="44" t="str">
        <f t="shared" si="189"/>
        <v>11_12T.LM.W</v>
      </c>
      <c r="AU1399" s="18" t="s">
        <v>70</v>
      </c>
      <c r="AV1399" s="18" t="s">
        <v>863</v>
      </c>
      <c r="AW1399" s="20" t="s">
        <v>113</v>
      </c>
      <c r="AX1399" s="227">
        <v>1230501</v>
      </c>
      <c r="AY1399" s="228">
        <v>0</v>
      </c>
      <c r="AZ1399" s="225" t="e">
        <f t="shared" si="190"/>
        <v>#N/A</v>
      </c>
    </row>
    <row r="1400" spans="46:52" x14ac:dyDescent="0.3">
      <c r="AT1400" s="44" t="str">
        <f t="shared" si="189"/>
        <v>11_13T.LM.W</v>
      </c>
      <c r="AU1400" s="18" t="s">
        <v>70</v>
      </c>
      <c r="AV1400" s="18" t="s">
        <v>898</v>
      </c>
      <c r="AW1400" s="20" t="s">
        <v>113</v>
      </c>
      <c r="AX1400" s="227">
        <v>1230501</v>
      </c>
      <c r="AY1400" s="228">
        <v>0</v>
      </c>
      <c r="AZ1400" s="225" t="e">
        <f t="shared" si="190"/>
        <v>#N/A</v>
      </c>
    </row>
    <row r="1401" spans="46:52" x14ac:dyDescent="0.3">
      <c r="AT1401" s="44" t="str">
        <f t="shared" si="189"/>
        <v>11_14T.LM.W</v>
      </c>
      <c r="AU1401" s="18" t="s">
        <v>70</v>
      </c>
      <c r="AV1401" s="18" t="s">
        <v>943</v>
      </c>
      <c r="AW1401" s="20" t="s">
        <v>113</v>
      </c>
      <c r="AX1401" s="227">
        <v>1230501</v>
      </c>
      <c r="AY1401" s="228">
        <v>0</v>
      </c>
      <c r="AZ1401" s="225" t="e">
        <f t="shared" si="190"/>
        <v>#N/A</v>
      </c>
    </row>
    <row r="1402" spans="46:52" x14ac:dyDescent="0.3">
      <c r="AT1402" s="44" t="str">
        <f t="shared" si="189"/>
        <v>12_13T.LM.W</v>
      </c>
      <c r="AU1402" s="18" t="s">
        <v>70</v>
      </c>
      <c r="AV1402" s="18" t="s">
        <v>907</v>
      </c>
      <c r="AW1402" s="20" t="s">
        <v>113</v>
      </c>
      <c r="AX1402" s="227">
        <v>1230501</v>
      </c>
      <c r="AY1402" s="228">
        <v>0</v>
      </c>
      <c r="AZ1402" s="225" t="e">
        <f t="shared" si="190"/>
        <v>#N/A</v>
      </c>
    </row>
    <row r="1403" spans="46:52" x14ac:dyDescent="0.3">
      <c r="AT1403" s="44" t="str">
        <f t="shared" si="189"/>
        <v>12_14F.LM.W</v>
      </c>
      <c r="AU1403" s="18" t="s">
        <v>70</v>
      </c>
      <c r="AV1403" s="18" t="s">
        <v>603</v>
      </c>
      <c r="AW1403" s="20" t="s">
        <v>113</v>
      </c>
      <c r="AX1403" s="227">
        <v>1230501</v>
      </c>
      <c r="AY1403" s="228">
        <v>0</v>
      </c>
      <c r="AZ1403" s="225" t="e">
        <f t="shared" si="190"/>
        <v>#N/A</v>
      </c>
    </row>
    <row r="1404" spans="46:52" x14ac:dyDescent="0.3">
      <c r="AT1404" s="44" t="str">
        <f t="shared" si="189"/>
        <v>12_14T.LM.W</v>
      </c>
      <c r="AU1404" s="18" t="s">
        <v>70</v>
      </c>
      <c r="AV1404" s="18" t="s">
        <v>957</v>
      </c>
      <c r="AW1404" s="20" t="s">
        <v>113</v>
      </c>
      <c r="AX1404" s="227">
        <v>1230501</v>
      </c>
      <c r="AY1404" s="228">
        <v>0</v>
      </c>
      <c r="AZ1404" s="225" t="e">
        <f t="shared" si="190"/>
        <v>#N/A</v>
      </c>
    </row>
    <row r="1405" spans="46:52" x14ac:dyDescent="0.3">
      <c r="AT1405" s="44" t="str">
        <f t="shared" si="189"/>
        <v>12_15T.LM.W</v>
      </c>
      <c r="AU1405" s="18" t="s">
        <v>70</v>
      </c>
      <c r="AV1405" s="18" t="s">
        <v>988</v>
      </c>
      <c r="AW1405" s="20" t="s">
        <v>113</v>
      </c>
      <c r="AX1405" s="227">
        <v>1230501</v>
      </c>
      <c r="AY1405" s="228">
        <v>0</v>
      </c>
      <c r="AZ1405" s="225" t="e">
        <f t="shared" si="190"/>
        <v>#N/A</v>
      </c>
    </row>
    <row r="1406" spans="46:52" x14ac:dyDescent="0.3">
      <c r="AT1406" s="44" t="str">
        <f t="shared" si="189"/>
        <v>12_18B.LM.W</v>
      </c>
      <c r="AU1406" s="18" t="s">
        <v>70</v>
      </c>
      <c r="AV1406" s="18" t="s">
        <v>133</v>
      </c>
      <c r="AW1406" s="20" t="s">
        <v>113</v>
      </c>
      <c r="AX1406" s="227">
        <v>1230501</v>
      </c>
      <c r="AY1406" s="228">
        <v>0</v>
      </c>
      <c r="AZ1406" s="225" t="e">
        <f t="shared" si="190"/>
        <v>#N/A</v>
      </c>
    </row>
    <row r="1407" spans="46:52" x14ac:dyDescent="0.3">
      <c r="AT1407" s="44" t="str">
        <f t="shared" si="189"/>
        <v>12_20B.LM.W</v>
      </c>
      <c r="AU1407" s="18" t="s">
        <v>70</v>
      </c>
      <c r="AV1407" s="18" t="s">
        <v>219</v>
      </c>
      <c r="AW1407" s="20" t="s">
        <v>113</v>
      </c>
      <c r="AX1407" s="227">
        <v>1230501</v>
      </c>
      <c r="AY1407" s="228">
        <v>0</v>
      </c>
      <c r="AZ1407" s="225" t="e">
        <f t="shared" si="190"/>
        <v>#N/A</v>
      </c>
    </row>
    <row r="1408" spans="46:52" x14ac:dyDescent="0.3">
      <c r="AT1408" s="44" t="str">
        <f t="shared" si="189"/>
        <v>12_22B.LM.W</v>
      </c>
      <c r="AU1408" s="18" t="s">
        <v>70</v>
      </c>
      <c r="AV1408" s="18" t="s">
        <v>336</v>
      </c>
      <c r="AW1408" s="20" t="s">
        <v>113</v>
      </c>
      <c r="AX1408" s="227">
        <v>1230501</v>
      </c>
      <c r="AY1408" s="228">
        <v>0</v>
      </c>
      <c r="AZ1408" s="225" t="e">
        <f t="shared" si="190"/>
        <v>#N/A</v>
      </c>
    </row>
    <row r="1409" spans="46:52" x14ac:dyDescent="0.3">
      <c r="AT1409" s="44" t="str">
        <f t="shared" si="189"/>
        <v>12_24B.LM.W</v>
      </c>
      <c r="AU1409" s="18" t="s">
        <v>70</v>
      </c>
      <c r="AV1409" s="18" t="s">
        <v>424</v>
      </c>
      <c r="AW1409" s="20" t="s">
        <v>113</v>
      </c>
      <c r="AX1409" s="227">
        <v>1230501</v>
      </c>
      <c r="AY1409" s="228">
        <v>0</v>
      </c>
      <c r="AZ1409" s="225" t="e">
        <f t="shared" si="190"/>
        <v>#N/A</v>
      </c>
    </row>
    <row r="1410" spans="46:52" x14ac:dyDescent="0.3">
      <c r="AT1410" s="44" t="str">
        <f t="shared" si="189"/>
        <v>12_26B.LM.W</v>
      </c>
      <c r="AU1410" s="18" t="s">
        <v>70</v>
      </c>
      <c r="AV1410" s="18" t="s">
        <v>510</v>
      </c>
      <c r="AW1410" s="20" t="s">
        <v>113</v>
      </c>
      <c r="AX1410" s="227">
        <v>1230501</v>
      </c>
      <c r="AY1410" s="228">
        <v>0</v>
      </c>
      <c r="AZ1410" s="225" t="e">
        <f t="shared" si="190"/>
        <v>#N/A</v>
      </c>
    </row>
    <row r="1411" spans="46:52" x14ac:dyDescent="0.3">
      <c r="AT1411" s="44" t="str">
        <f t="shared" si="189"/>
        <v>13_14F.LM.W</v>
      </c>
      <c r="AU1411" s="18" t="s">
        <v>70</v>
      </c>
      <c r="AV1411" s="18" t="s">
        <v>623</v>
      </c>
      <c r="AW1411" s="20" t="s">
        <v>113</v>
      </c>
      <c r="AX1411" s="227">
        <v>1230501</v>
      </c>
      <c r="AY1411" s="228">
        <v>0</v>
      </c>
      <c r="AZ1411" s="225" t="e">
        <f t="shared" si="190"/>
        <v>#N/A</v>
      </c>
    </row>
    <row r="1412" spans="46:52" x14ac:dyDescent="0.3">
      <c r="AT1412" s="44" t="str">
        <f t="shared" si="189"/>
        <v>13_14T.LM.W</v>
      </c>
      <c r="AU1412" s="18" t="s">
        <v>70</v>
      </c>
      <c r="AV1412" s="18" t="s">
        <v>971</v>
      </c>
      <c r="AW1412" s="20" t="s">
        <v>113</v>
      </c>
      <c r="AX1412" s="227">
        <v>1230501</v>
      </c>
      <c r="AY1412" s="228">
        <v>0</v>
      </c>
      <c r="AZ1412" s="225" t="e">
        <f t="shared" si="190"/>
        <v>#N/A</v>
      </c>
    </row>
    <row r="1413" spans="46:52" x14ac:dyDescent="0.3">
      <c r="AT1413" s="44" t="str">
        <f t="shared" si="189"/>
        <v>13_15F.LM.W</v>
      </c>
      <c r="AU1413" s="18" t="s">
        <v>70</v>
      </c>
      <c r="AV1413" s="18" t="s">
        <v>653</v>
      </c>
      <c r="AW1413" s="20" t="s">
        <v>113</v>
      </c>
      <c r="AX1413" s="227">
        <v>1230501</v>
      </c>
      <c r="AY1413" s="228">
        <v>0</v>
      </c>
      <c r="AZ1413" s="225" t="e">
        <f t="shared" si="190"/>
        <v>#N/A</v>
      </c>
    </row>
    <row r="1414" spans="46:52" x14ac:dyDescent="0.3">
      <c r="AT1414" s="44" t="str">
        <f t="shared" si="189"/>
        <v>13_15T.LM.W</v>
      </c>
      <c r="AU1414" s="18" t="s">
        <v>70</v>
      </c>
      <c r="AV1414" s="18" t="s">
        <v>997</v>
      </c>
      <c r="AW1414" s="20" t="s">
        <v>113</v>
      </c>
      <c r="AX1414" s="227">
        <v>1230501</v>
      </c>
      <c r="AY1414" s="228">
        <v>0</v>
      </c>
      <c r="AZ1414" s="225" t="e">
        <f t="shared" si="190"/>
        <v>#N/A</v>
      </c>
    </row>
    <row r="1415" spans="46:52" x14ac:dyDescent="0.3">
      <c r="AT1415" s="44" t="str">
        <f t="shared" si="189"/>
        <v>13_16F.LM.W</v>
      </c>
      <c r="AU1415" s="18" t="s">
        <v>70</v>
      </c>
      <c r="AV1415" s="18" t="s">
        <v>690</v>
      </c>
      <c r="AW1415" s="20" t="s">
        <v>113</v>
      </c>
      <c r="AX1415" s="227">
        <v>1230501</v>
      </c>
      <c r="AY1415" s="228">
        <v>0</v>
      </c>
      <c r="AZ1415" s="225" t="e">
        <f t="shared" si="190"/>
        <v>#N/A</v>
      </c>
    </row>
    <row r="1416" spans="46:52" x14ac:dyDescent="0.3">
      <c r="AT1416" s="44" t="str">
        <f t="shared" si="189"/>
        <v>13_16T.LM.W</v>
      </c>
      <c r="AU1416" s="18" t="s">
        <v>70</v>
      </c>
      <c r="AV1416" s="18" t="s">
        <v>1012</v>
      </c>
      <c r="AW1416" s="20" t="s">
        <v>113</v>
      </c>
      <c r="AX1416" s="227">
        <v>1230501</v>
      </c>
      <c r="AY1416" s="228">
        <v>0</v>
      </c>
      <c r="AZ1416" s="225" t="e">
        <f t="shared" si="190"/>
        <v>#N/A</v>
      </c>
    </row>
    <row r="1417" spans="46:52" x14ac:dyDescent="0.3">
      <c r="AT1417" s="44" t="str">
        <f t="shared" si="189"/>
        <v>14_14F.LM.W</v>
      </c>
      <c r="AU1417" s="18" t="s">
        <v>70</v>
      </c>
      <c r="AV1417" s="18" t="s">
        <v>638</v>
      </c>
      <c r="AW1417" s="20" t="s">
        <v>113</v>
      </c>
      <c r="AX1417" s="227">
        <v>1230501</v>
      </c>
      <c r="AY1417" s="228">
        <v>0</v>
      </c>
      <c r="AZ1417" s="225" t="e">
        <f t="shared" si="190"/>
        <v>#N/A</v>
      </c>
    </row>
    <row r="1418" spans="46:52" x14ac:dyDescent="0.3">
      <c r="AT1418" s="44" t="str">
        <f t="shared" si="189"/>
        <v>14_14T.LM.W</v>
      </c>
      <c r="AU1418" s="18" t="s">
        <v>70</v>
      </c>
      <c r="AV1418" s="18" t="s">
        <v>979</v>
      </c>
      <c r="AW1418" s="20" t="s">
        <v>113</v>
      </c>
      <c r="AX1418" s="227">
        <v>1230501</v>
      </c>
      <c r="AY1418" s="228">
        <v>0</v>
      </c>
      <c r="AZ1418" s="225" t="e">
        <f t="shared" si="190"/>
        <v>#N/A</v>
      </c>
    </row>
    <row r="1419" spans="46:52" x14ac:dyDescent="0.3">
      <c r="AT1419" s="44" t="str">
        <f t="shared" si="189"/>
        <v>14_15F.LM.W</v>
      </c>
      <c r="AU1419" s="18" t="s">
        <v>70</v>
      </c>
      <c r="AV1419" s="18" t="s">
        <v>671</v>
      </c>
      <c r="AW1419" s="20" t="s">
        <v>113</v>
      </c>
      <c r="AX1419" s="227">
        <v>1230501</v>
      </c>
      <c r="AY1419" s="228">
        <v>0</v>
      </c>
      <c r="AZ1419" s="225" t="e">
        <f t="shared" si="190"/>
        <v>#N/A</v>
      </c>
    </row>
    <row r="1420" spans="46:52" x14ac:dyDescent="0.3">
      <c r="AT1420" s="44" t="str">
        <f t="shared" si="189"/>
        <v>14_15T.LM.W</v>
      </c>
      <c r="AU1420" s="18" t="s">
        <v>70</v>
      </c>
      <c r="AV1420" s="18" t="s">
        <v>1004</v>
      </c>
      <c r="AW1420" s="20" t="s">
        <v>113</v>
      </c>
      <c r="AX1420" s="227">
        <v>1230501</v>
      </c>
      <c r="AY1420" s="228">
        <v>0</v>
      </c>
      <c r="AZ1420" s="225" t="e">
        <f t="shared" si="190"/>
        <v>#N/A</v>
      </c>
    </row>
    <row r="1421" spans="46:52" x14ac:dyDescent="0.3">
      <c r="AT1421" s="44" t="str">
        <f t="shared" si="189"/>
        <v>14_16F.LM.W</v>
      </c>
      <c r="AU1421" s="18" t="s">
        <v>70</v>
      </c>
      <c r="AV1421" s="18" t="s">
        <v>707</v>
      </c>
      <c r="AW1421" s="20" t="s">
        <v>113</v>
      </c>
      <c r="AX1421" s="227">
        <v>1230501</v>
      </c>
      <c r="AY1421" s="228">
        <v>0</v>
      </c>
      <c r="AZ1421" s="225" t="e">
        <f t="shared" si="190"/>
        <v>#N/A</v>
      </c>
    </row>
    <row r="1422" spans="46:52" x14ac:dyDescent="0.3">
      <c r="AT1422" s="44" t="str">
        <f t="shared" si="189"/>
        <v>14_16T.LM.W</v>
      </c>
      <c r="AU1422" s="18" t="s">
        <v>70</v>
      </c>
      <c r="AV1422" s="18" t="s">
        <v>1020</v>
      </c>
      <c r="AW1422" s="20" t="s">
        <v>113</v>
      </c>
      <c r="AX1422" s="227">
        <v>1230501</v>
      </c>
      <c r="AY1422" s="228">
        <v>0</v>
      </c>
      <c r="AZ1422" s="225" t="e">
        <f t="shared" si="190"/>
        <v>#N/A</v>
      </c>
    </row>
    <row r="1423" spans="46:52" x14ac:dyDescent="0.3">
      <c r="AT1423" s="44" t="str">
        <f t="shared" si="189"/>
        <v>14_18B.LM.W</v>
      </c>
      <c r="AU1423" s="18" t="s">
        <v>70</v>
      </c>
      <c r="AV1423" s="18" t="s">
        <v>160</v>
      </c>
      <c r="AW1423" s="20" t="s">
        <v>113</v>
      </c>
      <c r="AX1423" s="227">
        <v>1230501</v>
      </c>
      <c r="AY1423" s="228">
        <v>0</v>
      </c>
      <c r="AZ1423" s="225" t="e">
        <f t="shared" si="190"/>
        <v>#N/A</v>
      </c>
    </row>
    <row r="1424" spans="46:52" x14ac:dyDescent="0.3">
      <c r="AT1424" s="44" t="str">
        <f t="shared" si="189"/>
        <v>14_20B.LM.W</v>
      </c>
      <c r="AU1424" s="18" t="s">
        <v>70</v>
      </c>
      <c r="AV1424" s="18" t="s">
        <v>256</v>
      </c>
      <c r="AW1424" s="20" t="s">
        <v>113</v>
      </c>
      <c r="AX1424" s="227">
        <v>1230501</v>
      </c>
      <c r="AY1424" s="228">
        <v>0</v>
      </c>
      <c r="AZ1424" s="225" t="e">
        <f t="shared" si="190"/>
        <v>#N/A</v>
      </c>
    </row>
    <row r="1425" spans="46:52" x14ac:dyDescent="0.3">
      <c r="AT1425" s="44" t="str">
        <f t="shared" si="189"/>
        <v>14_22B.LM.W</v>
      </c>
      <c r="AU1425" s="18" t="s">
        <v>70</v>
      </c>
      <c r="AV1425" s="18" t="s">
        <v>353</v>
      </c>
      <c r="AW1425" s="20" t="s">
        <v>113</v>
      </c>
      <c r="AX1425" s="227">
        <v>1230501</v>
      </c>
      <c r="AY1425" s="228">
        <v>0</v>
      </c>
      <c r="AZ1425" s="225" t="e">
        <f t="shared" si="190"/>
        <v>#N/A</v>
      </c>
    </row>
    <row r="1426" spans="46:52" x14ac:dyDescent="0.3">
      <c r="AT1426" s="44" t="str">
        <f t="shared" si="189"/>
        <v>14_24B.LM.W</v>
      </c>
      <c r="AU1426" s="18" t="s">
        <v>70</v>
      </c>
      <c r="AV1426" s="18" t="s">
        <v>440</v>
      </c>
      <c r="AW1426" s="20" t="s">
        <v>113</v>
      </c>
      <c r="AX1426" s="227">
        <v>1230501</v>
      </c>
      <c r="AY1426" s="228">
        <v>0</v>
      </c>
      <c r="AZ1426" s="225" t="e">
        <f t="shared" si="190"/>
        <v>#N/A</v>
      </c>
    </row>
    <row r="1427" spans="46:52" x14ac:dyDescent="0.3">
      <c r="AT1427" s="44" t="str">
        <f t="shared" ref="AT1427:AT1490" si="191">CONCATENATE(AV1427,".",AU1427,".",AW1427)</f>
        <v>14_26B.LM.W</v>
      </c>
      <c r="AU1427" s="18" t="s">
        <v>70</v>
      </c>
      <c r="AV1427" s="18" t="s">
        <v>529</v>
      </c>
      <c r="AW1427" s="20" t="s">
        <v>113</v>
      </c>
      <c r="AX1427" s="227">
        <v>1230501</v>
      </c>
      <c r="AY1427" s="228">
        <v>0</v>
      </c>
      <c r="AZ1427" s="225" t="e">
        <f t="shared" si="190"/>
        <v>#N/A</v>
      </c>
    </row>
    <row r="1428" spans="46:52" x14ac:dyDescent="0.3">
      <c r="AT1428" s="44" t="str">
        <f t="shared" si="191"/>
        <v>15_16F.LM.W</v>
      </c>
      <c r="AU1428" s="18" t="s">
        <v>70</v>
      </c>
      <c r="AV1428" s="18" t="s">
        <v>725</v>
      </c>
      <c r="AW1428" s="20" t="s">
        <v>113</v>
      </c>
      <c r="AX1428" s="227">
        <v>1230501</v>
      </c>
      <c r="AY1428" s="228">
        <v>0</v>
      </c>
      <c r="AZ1428" s="225" t="e">
        <f t="shared" si="190"/>
        <v>#N/A</v>
      </c>
    </row>
    <row r="1429" spans="46:52" x14ac:dyDescent="0.3">
      <c r="AT1429" s="44" t="str">
        <f t="shared" si="191"/>
        <v>15_16T.LM.W</v>
      </c>
      <c r="AU1429" s="18" t="s">
        <v>70</v>
      </c>
      <c r="AV1429" s="18" t="s">
        <v>1028</v>
      </c>
      <c r="AW1429" s="20" t="s">
        <v>113</v>
      </c>
      <c r="AX1429" s="227">
        <v>1230501</v>
      </c>
      <c r="AY1429" s="228">
        <v>0</v>
      </c>
      <c r="AZ1429" s="225" t="e">
        <f t="shared" si="190"/>
        <v>#N/A</v>
      </c>
    </row>
    <row r="1430" spans="46:52" x14ac:dyDescent="0.3">
      <c r="AT1430" s="44" t="str">
        <f t="shared" si="191"/>
        <v>16_16F.LM.W</v>
      </c>
      <c r="AU1430" s="18" t="s">
        <v>70</v>
      </c>
      <c r="AV1430" s="18" t="s">
        <v>741</v>
      </c>
      <c r="AW1430" s="20" t="s">
        <v>113</v>
      </c>
      <c r="AX1430" s="227">
        <v>1230501</v>
      </c>
      <c r="AY1430" s="228">
        <v>0</v>
      </c>
      <c r="AZ1430" s="225" t="e">
        <f t="shared" si="190"/>
        <v>#N/A</v>
      </c>
    </row>
    <row r="1431" spans="46:52" x14ac:dyDescent="0.3">
      <c r="AT1431" s="44" t="str">
        <f t="shared" si="191"/>
        <v>16_16T.LM.W</v>
      </c>
      <c r="AU1431" s="18" t="s">
        <v>70</v>
      </c>
      <c r="AV1431" s="18" t="s">
        <v>1036</v>
      </c>
      <c r="AW1431" s="20" t="s">
        <v>113</v>
      </c>
      <c r="AX1431" s="227">
        <v>1230501</v>
      </c>
      <c r="AY1431" s="228">
        <v>0</v>
      </c>
      <c r="AZ1431" s="225" t="e">
        <f t="shared" si="190"/>
        <v>#N/A</v>
      </c>
    </row>
    <row r="1432" spans="46:52" x14ac:dyDescent="0.3">
      <c r="AT1432" s="44" t="str">
        <f t="shared" si="191"/>
        <v>16_18B.LM.W</v>
      </c>
      <c r="AU1432" s="18" t="s">
        <v>70</v>
      </c>
      <c r="AV1432" s="18" t="s">
        <v>187</v>
      </c>
      <c r="AW1432" s="20" t="s">
        <v>113</v>
      </c>
      <c r="AX1432" s="227">
        <v>1230501</v>
      </c>
      <c r="AY1432" s="228">
        <v>0</v>
      </c>
      <c r="AZ1432" s="225" t="e">
        <f t="shared" si="190"/>
        <v>#N/A</v>
      </c>
    </row>
    <row r="1433" spans="46:52" x14ac:dyDescent="0.3">
      <c r="AT1433" s="44" t="str">
        <f t="shared" si="191"/>
        <v>16_18F.LM.W</v>
      </c>
      <c r="AU1433" s="18" t="s">
        <v>70</v>
      </c>
      <c r="AV1433" s="18" t="s">
        <v>753</v>
      </c>
      <c r="AW1433" s="20" t="s">
        <v>113</v>
      </c>
      <c r="AX1433" s="227">
        <v>1230501</v>
      </c>
      <c r="AY1433" s="228">
        <v>0</v>
      </c>
      <c r="AZ1433" s="225" t="e">
        <f t="shared" si="190"/>
        <v>#N/A</v>
      </c>
    </row>
    <row r="1434" spans="46:52" x14ac:dyDescent="0.3">
      <c r="AT1434" s="44" t="str">
        <f t="shared" si="191"/>
        <v>16_20B.LM.W</v>
      </c>
      <c r="AU1434" s="18" t="s">
        <v>70</v>
      </c>
      <c r="AV1434" s="18" t="s">
        <v>297</v>
      </c>
      <c r="AW1434" s="20" t="s">
        <v>113</v>
      </c>
      <c r="AX1434" s="227">
        <v>1230501</v>
      </c>
      <c r="AY1434" s="228">
        <v>0</v>
      </c>
      <c r="AZ1434" s="225" t="e">
        <f t="shared" si="190"/>
        <v>#N/A</v>
      </c>
    </row>
    <row r="1435" spans="46:52" x14ac:dyDescent="0.3">
      <c r="AT1435" s="44" t="str">
        <f t="shared" si="191"/>
        <v>16_22B.LM.W</v>
      </c>
      <c r="AU1435" s="18" t="s">
        <v>70</v>
      </c>
      <c r="AV1435" s="18" t="s">
        <v>373</v>
      </c>
      <c r="AW1435" s="20" t="s">
        <v>113</v>
      </c>
      <c r="AX1435" s="227">
        <v>1230501</v>
      </c>
      <c r="AY1435" s="228">
        <v>0</v>
      </c>
      <c r="AZ1435" s="225" t="e">
        <f t="shared" si="190"/>
        <v>#N/A</v>
      </c>
    </row>
    <row r="1436" spans="46:52" x14ac:dyDescent="0.3">
      <c r="AT1436" s="44" t="str">
        <f t="shared" si="191"/>
        <v>16_24B.LM.W</v>
      </c>
      <c r="AU1436" s="18" t="s">
        <v>70</v>
      </c>
      <c r="AV1436" s="18" t="s">
        <v>457</v>
      </c>
      <c r="AW1436" s="20" t="s">
        <v>113</v>
      </c>
      <c r="AX1436" s="227">
        <v>1230501</v>
      </c>
      <c r="AY1436" s="228">
        <v>0</v>
      </c>
      <c r="AZ1436" s="225" t="e">
        <f t="shared" si="190"/>
        <v>#N/A</v>
      </c>
    </row>
    <row r="1437" spans="46:52" x14ac:dyDescent="0.3">
      <c r="AT1437" s="44" t="str">
        <f t="shared" si="191"/>
        <v>16_26B.LM.W</v>
      </c>
      <c r="AU1437" s="18" t="s">
        <v>70</v>
      </c>
      <c r="AV1437" s="18" t="s">
        <v>550</v>
      </c>
      <c r="AW1437" s="20" t="s">
        <v>113</v>
      </c>
      <c r="AX1437" s="227">
        <v>1230501</v>
      </c>
      <c r="AY1437" s="228">
        <v>0</v>
      </c>
      <c r="AZ1437" s="225" t="e">
        <f t="shared" si="190"/>
        <v>#N/A</v>
      </c>
    </row>
    <row r="1438" spans="46:52" x14ac:dyDescent="0.3">
      <c r="AT1438" s="44" t="str">
        <f t="shared" si="191"/>
        <v>18_20B.LM.W</v>
      </c>
      <c r="AU1438" s="18" t="s">
        <v>70</v>
      </c>
      <c r="AV1438" s="18" t="s">
        <v>317</v>
      </c>
      <c r="AW1438" s="20" t="s">
        <v>113</v>
      </c>
      <c r="AX1438" s="227">
        <v>1230501</v>
      </c>
      <c r="AY1438" s="228">
        <v>0</v>
      </c>
      <c r="AZ1438" s="225" t="e">
        <f t="shared" si="190"/>
        <v>#N/A</v>
      </c>
    </row>
    <row r="1439" spans="46:52" x14ac:dyDescent="0.3">
      <c r="AT1439" s="44" t="str">
        <f t="shared" si="191"/>
        <v>18_22B.LM.W</v>
      </c>
      <c r="AU1439" s="18" t="s">
        <v>70</v>
      </c>
      <c r="AV1439" s="18" t="s">
        <v>391</v>
      </c>
      <c r="AW1439" s="20" t="s">
        <v>113</v>
      </c>
      <c r="AX1439" s="227">
        <v>1230501</v>
      </c>
      <c r="AY1439" s="228">
        <v>0</v>
      </c>
      <c r="AZ1439" s="225" t="e">
        <f t="shared" si="190"/>
        <v>#N/A</v>
      </c>
    </row>
    <row r="1440" spans="46:52" x14ac:dyDescent="0.3">
      <c r="AT1440" s="44" t="str">
        <f t="shared" si="191"/>
        <v>18_24B.LM.W</v>
      </c>
      <c r="AU1440" s="18" t="s">
        <v>70</v>
      </c>
      <c r="AV1440" s="18" t="s">
        <v>475</v>
      </c>
      <c r="AW1440" s="20" t="s">
        <v>113</v>
      </c>
      <c r="AX1440" s="227">
        <v>1230501</v>
      </c>
      <c r="AY1440" s="228">
        <v>0</v>
      </c>
      <c r="AZ1440" s="225" t="e">
        <f t="shared" ref="AZ1440:AZ1503" si="192">AY1440*INDEX($DB$90:$DB$92,MATCH($CQ$85,Currency,0))/$DB$90</f>
        <v>#N/A</v>
      </c>
    </row>
    <row r="1441" spans="46:52" x14ac:dyDescent="0.3">
      <c r="AT1441" s="44" t="str">
        <f t="shared" si="191"/>
        <v>20_20B.LM.W</v>
      </c>
      <c r="AU1441" s="18" t="s">
        <v>70</v>
      </c>
      <c r="AV1441" s="18" t="s">
        <v>337</v>
      </c>
      <c r="AW1441" s="20" t="s">
        <v>113</v>
      </c>
      <c r="AX1441" s="227">
        <v>1230501</v>
      </c>
      <c r="AY1441" s="228">
        <v>0</v>
      </c>
      <c r="AZ1441" s="225" t="e">
        <f t="shared" si="192"/>
        <v>#N/A</v>
      </c>
    </row>
    <row r="1442" spans="46:52" x14ac:dyDescent="0.3">
      <c r="AT1442" s="44" t="str">
        <f t="shared" si="191"/>
        <v>20_22B.LM.W</v>
      </c>
      <c r="AU1442" s="18" t="s">
        <v>70</v>
      </c>
      <c r="AV1442" s="18" t="s">
        <v>410</v>
      </c>
      <c r="AW1442" s="20" t="s">
        <v>113</v>
      </c>
      <c r="AX1442" s="227">
        <v>1230501</v>
      </c>
      <c r="AY1442" s="228">
        <v>0</v>
      </c>
      <c r="AZ1442" s="225" t="e">
        <f t="shared" si="192"/>
        <v>#N/A</v>
      </c>
    </row>
    <row r="1443" spans="46:52" x14ac:dyDescent="0.3">
      <c r="AT1443" s="44" t="str">
        <f t="shared" si="191"/>
        <v>20_24B.LM.W</v>
      </c>
      <c r="AU1443" s="18" t="s">
        <v>70</v>
      </c>
      <c r="AV1443" s="18" t="s">
        <v>494</v>
      </c>
      <c r="AW1443" s="20" t="s">
        <v>113</v>
      </c>
      <c r="AX1443" s="227">
        <v>1230501</v>
      </c>
      <c r="AY1443" s="228">
        <v>0</v>
      </c>
      <c r="AZ1443" s="225" t="e">
        <f t="shared" si="192"/>
        <v>#N/A</v>
      </c>
    </row>
    <row r="1444" spans="46:52" x14ac:dyDescent="0.3">
      <c r="AT1444" s="44" t="str">
        <f t="shared" si="191"/>
        <v>4_14S.LM.W</v>
      </c>
      <c r="AU1444" s="18" t="s">
        <v>70</v>
      </c>
      <c r="AV1444" s="18" t="s">
        <v>1071</v>
      </c>
      <c r="AW1444" s="20" t="s">
        <v>113</v>
      </c>
      <c r="AX1444" s="227">
        <v>1230501</v>
      </c>
      <c r="AY1444" s="228">
        <v>0</v>
      </c>
      <c r="AZ1444" s="225" t="e">
        <f t="shared" si="192"/>
        <v>#N/A</v>
      </c>
    </row>
    <row r="1445" spans="46:52" x14ac:dyDescent="0.3">
      <c r="AT1445" s="44" t="str">
        <f t="shared" si="191"/>
        <v>4_14x8S.LM.W</v>
      </c>
      <c r="AU1445" s="18" t="s">
        <v>70</v>
      </c>
      <c r="AV1445" s="18" t="s">
        <v>1107</v>
      </c>
      <c r="AW1445" s="20" t="s">
        <v>113</v>
      </c>
      <c r="AX1445" s="227">
        <v>1230501</v>
      </c>
      <c r="AY1445" s="228">
        <v>0</v>
      </c>
      <c r="AZ1445" s="225" t="e">
        <f t="shared" si="192"/>
        <v>#N/A</v>
      </c>
    </row>
    <row r="1446" spans="46:52" x14ac:dyDescent="0.3">
      <c r="AT1446" s="44" t="str">
        <f t="shared" si="191"/>
        <v>5_14S.LM.W</v>
      </c>
      <c r="AU1446" s="18" t="s">
        <v>70</v>
      </c>
      <c r="AV1446" s="18" t="s">
        <v>1081</v>
      </c>
      <c r="AW1446" s="20" t="s">
        <v>113</v>
      </c>
      <c r="AX1446" s="227">
        <v>1230501</v>
      </c>
      <c r="AY1446" s="228">
        <v>0</v>
      </c>
      <c r="AZ1446" s="225" t="e">
        <f t="shared" si="192"/>
        <v>#N/A</v>
      </c>
    </row>
    <row r="1447" spans="46:52" x14ac:dyDescent="0.3">
      <c r="AT1447" s="44" t="str">
        <f t="shared" si="191"/>
        <v>5_14x8S.LM.W</v>
      </c>
      <c r="AU1447" s="18" t="s">
        <v>70</v>
      </c>
      <c r="AV1447" s="18" t="s">
        <v>1118</v>
      </c>
      <c r="AW1447" s="20" t="s">
        <v>113</v>
      </c>
      <c r="AX1447" s="227">
        <v>1230501</v>
      </c>
      <c r="AY1447" s="228">
        <v>0</v>
      </c>
      <c r="AZ1447" s="225" t="e">
        <f t="shared" si="192"/>
        <v>#N/A</v>
      </c>
    </row>
    <row r="1448" spans="46:52" x14ac:dyDescent="0.3">
      <c r="AT1448" s="44" t="str">
        <f t="shared" si="191"/>
        <v>5H_14x8S.LM.W</v>
      </c>
      <c r="AU1448" s="18" t="s">
        <v>70</v>
      </c>
      <c r="AV1448" s="18" t="s">
        <v>1126</v>
      </c>
      <c r="AW1448" s="20" t="s">
        <v>113</v>
      </c>
      <c r="AX1448" s="227">
        <v>1230501</v>
      </c>
      <c r="AY1448" s="228">
        <v>0</v>
      </c>
      <c r="AZ1448" s="225" t="e">
        <f t="shared" si="192"/>
        <v>#N/A</v>
      </c>
    </row>
    <row r="1449" spans="46:52" x14ac:dyDescent="0.3">
      <c r="AT1449" s="44" t="str">
        <f t="shared" si="191"/>
        <v>6_12S.LM.W</v>
      </c>
      <c r="AU1449" s="18" t="s">
        <v>70</v>
      </c>
      <c r="AV1449" s="18" t="s">
        <v>1047</v>
      </c>
      <c r="AW1449" s="20" t="s">
        <v>113</v>
      </c>
      <c r="AX1449" s="227">
        <v>1230501</v>
      </c>
      <c r="AY1449" s="228">
        <v>0</v>
      </c>
      <c r="AZ1449" s="225" t="e">
        <f t="shared" si="192"/>
        <v>#N/A</v>
      </c>
    </row>
    <row r="1450" spans="46:52" x14ac:dyDescent="0.3">
      <c r="AT1450" s="44" t="str">
        <f t="shared" si="191"/>
        <v>6_13S.LM.W</v>
      </c>
      <c r="AU1450" s="18" t="s">
        <v>70</v>
      </c>
      <c r="AV1450" s="18" t="s">
        <v>1066</v>
      </c>
      <c r="AW1450" s="20" t="s">
        <v>113</v>
      </c>
      <c r="AX1450" s="227">
        <v>1230501</v>
      </c>
      <c r="AY1450" s="228">
        <v>0</v>
      </c>
      <c r="AZ1450" s="225" t="e">
        <f t="shared" si="192"/>
        <v>#N/A</v>
      </c>
    </row>
    <row r="1451" spans="46:52" x14ac:dyDescent="0.3">
      <c r="AT1451" s="44" t="str">
        <f t="shared" si="191"/>
        <v>6H_14S.LM.W</v>
      </c>
      <c r="AU1451" s="18" t="s">
        <v>70</v>
      </c>
      <c r="AV1451" s="18" t="s">
        <v>1096</v>
      </c>
      <c r="AW1451" s="20" t="s">
        <v>113</v>
      </c>
      <c r="AX1451" s="227">
        <v>1230501</v>
      </c>
      <c r="AY1451" s="228">
        <v>0</v>
      </c>
      <c r="AZ1451" s="225" t="e">
        <f t="shared" si="192"/>
        <v>#N/A</v>
      </c>
    </row>
    <row r="1452" spans="46:52" x14ac:dyDescent="0.3">
      <c r="AT1452" s="44" t="str">
        <f t="shared" si="191"/>
        <v>6H_14x8S.LM.W</v>
      </c>
      <c r="AU1452" s="18" t="s">
        <v>70</v>
      </c>
      <c r="AV1452" s="18" t="s">
        <v>1134</v>
      </c>
      <c r="AW1452" s="20" t="s">
        <v>113</v>
      </c>
      <c r="AX1452" s="227">
        <v>1230501</v>
      </c>
      <c r="AY1452" s="228">
        <v>0</v>
      </c>
      <c r="AZ1452" s="225" t="e">
        <f t="shared" si="192"/>
        <v>#N/A</v>
      </c>
    </row>
    <row r="1453" spans="46:52" x14ac:dyDescent="0.3">
      <c r="AT1453" s="44" t="str">
        <f t="shared" si="191"/>
        <v>7_10T.LM.W</v>
      </c>
      <c r="AU1453" s="18" t="s">
        <v>70</v>
      </c>
      <c r="AV1453" s="18" t="s">
        <v>795</v>
      </c>
      <c r="AW1453" s="20" t="s">
        <v>113</v>
      </c>
      <c r="AX1453" s="227">
        <v>1230501</v>
      </c>
      <c r="AY1453" s="228">
        <v>0</v>
      </c>
      <c r="AZ1453" s="225" t="e">
        <f t="shared" si="192"/>
        <v>#N/A</v>
      </c>
    </row>
    <row r="1454" spans="46:52" x14ac:dyDescent="0.3">
      <c r="AT1454" s="44" t="str">
        <f t="shared" si="191"/>
        <v>7H_10T.LM.W</v>
      </c>
      <c r="AU1454" s="18" t="s">
        <v>70</v>
      </c>
      <c r="AV1454" s="18" t="s">
        <v>802</v>
      </c>
      <c r="AW1454" s="20" t="s">
        <v>113</v>
      </c>
      <c r="AX1454" s="227">
        <v>1230501</v>
      </c>
      <c r="AY1454" s="228">
        <v>0</v>
      </c>
      <c r="AZ1454" s="225" t="e">
        <f t="shared" si="192"/>
        <v>#N/A</v>
      </c>
    </row>
    <row r="1455" spans="46:52" x14ac:dyDescent="0.3">
      <c r="AT1455" s="44" t="str">
        <f t="shared" si="191"/>
        <v>8_10T.LM.W</v>
      </c>
      <c r="AU1455" s="18" t="s">
        <v>70</v>
      </c>
      <c r="AV1455" s="18" t="s">
        <v>810</v>
      </c>
      <c r="AW1455" s="20" t="s">
        <v>113</v>
      </c>
      <c r="AX1455" s="227">
        <v>1230501</v>
      </c>
      <c r="AY1455" s="228">
        <v>0</v>
      </c>
      <c r="AZ1455" s="225" t="e">
        <f t="shared" si="192"/>
        <v>#N/A</v>
      </c>
    </row>
    <row r="1456" spans="46:52" x14ac:dyDescent="0.3">
      <c r="AT1456" s="44" t="str">
        <f t="shared" si="191"/>
        <v>8_12T.LM.W</v>
      </c>
      <c r="AU1456" s="18" t="s">
        <v>70</v>
      </c>
      <c r="AV1456" s="18" t="s">
        <v>826</v>
      </c>
      <c r="AW1456" s="20" t="s">
        <v>113</v>
      </c>
      <c r="AX1456" s="227">
        <v>1230501</v>
      </c>
      <c r="AY1456" s="228">
        <v>0</v>
      </c>
      <c r="AZ1456" s="225" t="e">
        <f t="shared" si="192"/>
        <v>#N/A</v>
      </c>
    </row>
    <row r="1457" spans="46:52" x14ac:dyDescent="0.3">
      <c r="AT1457" s="44" t="str">
        <f t="shared" si="191"/>
        <v>8_14S.LM.W</v>
      </c>
      <c r="AU1457" s="18" t="s">
        <v>70</v>
      </c>
      <c r="AV1457" s="18" t="s">
        <v>1103</v>
      </c>
      <c r="AW1457" s="20" t="s">
        <v>113</v>
      </c>
      <c r="AX1457" s="227">
        <v>1230501</v>
      </c>
      <c r="AY1457" s="228">
        <v>0</v>
      </c>
      <c r="AZ1457" s="225" t="e">
        <f t="shared" si="192"/>
        <v>#N/A</v>
      </c>
    </row>
    <row r="1458" spans="46:52" x14ac:dyDescent="0.3">
      <c r="AT1458" s="44" t="str">
        <f t="shared" si="191"/>
        <v>9_10T.LM.W</v>
      </c>
      <c r="AU1458" s="18" t="s">
        <v>70</v>
      </c>
      <c r="AV1458" s="18" t="s">
        <v>818</v>
      </c>
      <c r="AW1458" s="20" t="s">
        <v>113</v>
      </c>
      <c r="AX1458" s="227">
        <v>1230501</v>
      </c>
      <c r="AY1458" s="228">
        <v>0</v>
      </c>
      <c r="AZ1458" s="225" t="e">
        <f t="shared" si="192"/>
        <v>#N/A</v>
      </c>
    </row>
    <row r="1459" spans="46:52" x14ac:dyDescent="0.3">
      <c r="AT1459" s="44" t="str">
        <f t="shared" si="191"/>
        <v>9_12T.LM.W</v>
      </c>
      <c r="AU1459" s="18" t="s">
        <v>70</v>
      </c>
      <c r="AV1459" s="18" t="s">
        <v>840</v>
      </c>
      <c r="AW1459" s="20" t="s">
        <v>113</v>
      </c>
      <c r="AX1459" s="227">
        <v>1230501</v>
      </c>
      <c r="AY1459" s="228">
        <v>0</v>
      </c>
      <c r="AZ1459" s="225" t="e">
        <f t="shared" si="192"/>
        <v>#N/A</v>
      </c>
    </row>
    <row r="1460" spans="46:52" x14ac:dyDescent="0.3">
      <c r="AT1460" s="44" t="str">
        <f t="shared" si="191"/>
        <v>9_13T.LM.W</v>
      </c>
      <c r="AU1460" s="18" t="s">
        <v>70</v>
      </c>
      <c r="AV1460" s="18" t="s">
        <v>876</v>
      </c>
      <c r="AW1460" s="20" t="s">
        <v>113</v>
      </c>
      <c r="AX1460" s="227">
        <v>1230501</v>
      </c>
      <c r="AY1460" s="228">
        <v>0</v>
      </c>
      <c r="AZ1460" s="225" t="e">
        <f t="shared" si="192"/>
        <v>#N/A</v>
      </c>
    </row>
    <row r="1461" spans="46:52" x14ac:dyDescent="0.3">
      <c r="AT1461" s="44" t="str">
        <f t="shared" si="191"/>
        <v>9_14T.LM.W</v>
      </c>
      <c r="AU1461" s="18" t="s">
        <v>70</v>
      </c>
      <c r="AV1461" s="18" t="s">
        <v>917</v>
      </c>
      <c r="AW1461" s="20" t="s">
        <v>113</v>
      </c>
      <c r="AX1461" s="227">
        <v>1230501</v>
      </c>
      <c r="AY1461" s="228">
        <v>0</v>
      </c>
      <c r="AZ1461" s="225" t="e">
        <f t="shared" si="192"/>
        <v>#N/A</v>
      </c>
    </row>
    <row r="1462" spans="46:52" x14ac:dyDescent="0.3">
      <c r="AT1462" s="44" t="str">
        <f t="shared" si="191"/>
        <v>10_12T.LO.S</v>
      </c>
      <c r="AU1462" s="18" t="s">
        <v>72</v>
      </c>
      <c r="AV1462" s="18" t="s">
        <v>850</v>
      </c>
      <c r="AW1462" s="20" t="s">
        <v>386</v>
      </c>
      <c r="AX1462" s="227">
        <v>1230501</v>
      </c>
      <c r="AY1462" s="228">
        <v>0</v>
      </c>
      <c r="AZ1462" s="225" t="e">
        <f t="shared" si="192"/>
        <v>#N/A</v>
      </c>
    </row>
    <row r="1463" spans="46:52" x14ac:dyDescent="0.3">
      <c r="AT1463" s="44" t="str">
        <f t="shared" si="191"/>
        <v>10_13T.LO.S</v>
      </c>
      <c r="AU1463" s="18" t="s">
        <v>72</v>
      </c>
      <c r="AV1463" s="18" t="s">
        <v>888</v>
      </c>
      <c r="AW1463" s="20" t="s">
        <v>386</v>
      </c>
      <c r="AX1463" s="227">
        <v>1230501</v>
      </c>
      <c r="AY1463" s="228">
        <v>0</v>
      </c>
      <c r="AZ1463" s="225" t="e">
        <f t="shared" si="192"/>
        <v>#N/A</v>
      </c>
    </row>
    <row r="1464" spans="46:52" x14ac:dyDescent="0.3">
      <c r="AT1464" s="44" t="str">
        <f t="shared" si="191"/>
        <v>10_14S.LO.S</v>
      </c>
      <c r="AU1464" s="18" t="s">
        <v>72</v>
      </c>
      <c r="AV1464" s="18" t="s">
        <v>1182</v>
      </c>
      <c r="AW1464" s="20" t="s">
        <v>386</v>
      </c>
      <c r="AX1464" s="227">
        <v>1230501</v>
      </c>
      <c r="AY1464" s="228">
        <v>0</v>
      </c>
      <c r="AZ1464" s="225" t="e">
        <f t="shared" si="192"/>
        <v>#N/A</v>
      </c>
    </row>
    <row r="1465" spans="46:52" x14ac:dyDescent="0.3">
      <c r="AT1465" s="44" t="str">
        <f t="shared" si="191"/>
        <v>10_14T.LO.S</v>
      </c>
      <c r="AU1465" s="18" t="s">
        <v>72</v>
      </c>
      <c r="AV1465" s="18" t="s">
        <v>930</v>
      </c>
      <c r="AW1465" s="20" t="s">
        <v>386</v>
      </c>
      <c r="AX1465" s="227">
        <v>1230501</v>
      </c>
      <c r="AY1465" s="228">
        <v>0</v>
      </c>
      <c r="AZ1465" s="225" t="e">
        <f t="shared" si="192"/>
        <v>#N/A</v>
      </c>
    </row>
    <row r="1466" spans="46:52" x14ac:dyDescent="0.3">
      <c r="AT1466" s="44" t="str">
        <f t="shared" si="191"/>
        <v>11_12T.LO.S</v>
      </c>
      <c r="AU1466" s="18" t="s">
        <v>72</v>
      </c>
      <c r="AV1466" s="18" t="s">
        <v>863</v>
      </c>
      <c r="AW1466" s="20" t="s">
        <v>386</v>
      </c>
      <c r="AX1466" s="227">
        <v>1230501</v>
      </c>
      <c r="AY1466" s="228">
        <v>0</v>
      </c>
      <c r="AZ1466" s="225" t="e">
        <f t="shared" si="192"/>
        <v>#N/A</v>
      </c>
    </row>
    <row r="1467" spans="46:52" x14ac:dyDescent="0.3">
      <c r="AT1467" s="44" t="str">
        <f t="shared" si="191"/>
        <v>11_13T.LO.S</v>
      </c>
      <c r="AU1467" s="18" t="s">
        <v>72</v>
      </c>
      <c r="AV1467" s="18" t="s">
        <v>898</v>
      </c>
      <c r="AW1467" s="20" t="s">
        <v>386</v>
      </c>
      <c r="AX1467" s="227">
        <v>1230501</v>
      </c>
      <c r="AY1467" s="228">
        <v>0</v>
      </c>
      <c r="AZ1467" s="225" t="e">
        <f t="shared" si="192"/>
        <v>#N/A</v>
      </c>
    </row>
    <row r="1468" spans="46:52" x14ac:dyDescent="0.3">
      <c r="AT1468" s="44" t="str">
        <f t="shared" si="191"/>
        <v>11_14T.LO.S</v>
      </c>
      <c r="AU1468" s="18" t="s">
        <v>72</v>
      </c>
      <c r="AV1468" s="18" t="s">
        <v>943</v>
      </c>
      <c r="AW1468" s="20" t="s">
        <v>386</v>
      </c>
      <c r="AX1468" s="227">
        <v>1230501</v>
      </c>
      <c r="AY1468" s="228">
        <v>0</v>
      </c>
      <c r="AZ1468" s="225" t="e">
        <f t="shared" si="192"/>
        <v>#N/A</v>
      </c>
    </row>
    <row r="1469" spans="46:52" x14ac:dyDescent="0.3">
      <c r="AT1469" s="44" t="str">
        <f t="shared" si="191"/>
        <v>12_13T.LO.S</v>
      </c>
      <c r="AU1469" s="18" t="s">
        <v>72</v>
      </c>
      <c r="AV1469" s="18" t="s">
        <v>907</v>
      </c>
      <c r="AW1469" s="20" t="s">
        <v>386</v>
      </c>
      <c r="AX1469" s="227">
        <v>1230501</v>
      </c>
      <c r="AY1469" s="228">
        <v>0</v>
      </c>
      <c r="AZ1469" s="225" t="e">
        <f t="shared" si="192"/>
        <v>#N/A</v>
      </c>
    </row>
    <row r="1470" spans="46:52" x14ac:dyDescent="0.3">
      <c r="AT1470" s="44" t="str">
        <f t="shared" si="191"/>
        <v>12_14F.LO.S</v>
      </c>
      <c r="AU1470" s="18" t="s">
        <v>72</v>
      </c>
      <c r="AV1470" s="18" t="s">
        <v>603</v>
      </c>
      <c r="AW1470" s="20" t="s">
        <v>386</v>
      </c>
      <c r="AX1470" s="227">
        <v>1230501</v>
      </c>
      <c r="AY1470" s="228">
        <v>0</v>
      </c>
      <c r="AZ1470" s="225" t="e">
        <f t="shared" si="192"/>
        <v>#N/A</v>
      </c>
    </row>
    <row r="1471" spans="46:52" x14ac:dyDescent="0.3">
      <c r="AT1471" s="44" t="str">
        <f t="shared" si="191"/>
        <v>12_14T.LO.S</v>
      </c>
      <c r="AU1471" s="18" t="s">
        <v>72</v>
      </c>
      <c r="AV1471" s="18" t="s">
        <v>957</v>
      </c>
      <c r="AW1471" s="20" t="s">
        <v>386</v>
      </c>
      <c r="AX1471" s="227">
        <v>1230501</v>
      </c>
      <c r="AY1471" s="228">
        <v>0</v>
      </c>
      <c r="AZ1471" s="225" t="e">
        <f t="shared" si="192"/>
        <v>#N/A</v>
      </c>
    </row>
    <row r="1472" spans="46:52" x14ac:dyDescent="0.3">
      <c r="AT1472" s="44" t="str">
        <f t="shared" si="191"/>
        <v>12_15T.LO.S</v>
      </c>
      <c r="AU1472" s="18" t="s">
        <v>72</v>
      </c>
      <c r="AV1472" s="18" t="s">
        <v>988</v>
      </c>
      <c r="AW1472" s="20" t="s">
        <v>386</v>
      </c>
      <c r="AX1472" s="227">
        <v>1230501</v>
      </c>
      <c r="AY1472" s="228">
        <v>0</v>
      </c>
      <c r="AZ1472" s="225" t="e">
        <f t="shared" si="192"/>
        <v>#N/A</v>
      </c>
    </row>
    <row r="1473" spans="46:52" x14ac:dyDescent="0.3">
      <c r="AT1473" s="44" t="str">
        <f t="shared" si="191"/>
        <v>12_18B.LO.S</v>
      </c>
      <c r="AU1473" s="18" t="s">
        <v>72</v>
      </c>
      <c r="AV1473" s="18" t="s">
        <v>133</v>
      </c>
      <c r="AW1473" s="20" t="s">
        <v>386</v>
      </c>
      <c r="AX1473" s="227">
        <v>1230501</v>
      </c>
      <c r="AY1473" s="228">
        <v>0</v>
      </c>
      <c r="AZ1473" s="225" t="e">
        <f t="shared" si="192"/>
        <v>#N/A</v>
      </c>
    </row>
    <row r="1474" spans="46:52" x14ac:dyDescent="0.3">
      <c r="AT1474" s="44" t="str">
        <f t="shared" si="191"/>
        <v>12_20B.LO.S</v>
      </c>
      <c r="AU1474" s="18" t="s">
        <v>72</v>
      </c>
      <c r="AV1474" s="18" t="s">
        <v>219</v>
      </c>
      <c r="AW1474" s="20" t="s">
        <v>386</v>
      </c>
      <c r="AX1474" s="227">
        <v>1230501</v>
      </c>
      <c r="AY1474" s="228">
        <v>0</v>
      </c>
      <c r="AZ1474" s="225" t="e">
        <f t="shared" si="192"/>
        <v>#N/A</v>
      </c>
    </row>
    <row r="1475" spans="46:52" x14ac:dyDescent="0.3">
      <c r="AT1475" s="44" t="str">
        <f t="shared" si="191"/>
        <v>12_22B.LO.S</v>
      </c>
      <c r="AU1475" s="18" t="s">
        <v>72</v>
      </c>
      <c r="AV1475" s="18" t="s">
        <v>336</v>
      </c>
      <c r="AW1475" s="20" t="s">
        <v>386</v>
      </c>
      <c r="AX1475" s="227">
        <v>1230501</v>
      </c>
      <c r="AY1475" s="228">
        <v>0</v>
      </c>
      <c r="AZ1475" s="225" t="e">
        <f t="shared" si="192"/>
        <v>#N/A</v>
      </c>
    </row>
    <row r="1476" spans="46:52" x14ac:dyDescent="0.3">
      <c r="AT1476" s="44" t="str">
        <f t="shared" si="191"/>
        <v>12_24B.LO.S</v>
      </c>
      <c r="AU1476" s="18" t="s">
        <v>72</v>
      </c>
      <c r="AV1476" s="18" t="s">
        <v>424</v>
      </c>
      <c r="AW1476" s="20" t="s">
        <v>386</v>
      </c>
      <c r="AX1476" s="227">
        <v>1230501</v>
      </c>
      <c r="AY1476" s="228">
        <v>0</v>
      </c>
      <c r="AZ1476" s="225" t="e">
        <f t="shared" si="192"/>
        <v>#N/A</v>
      </c>
    </row>
    <row r="1477" spans="46:52" x14ac:dyDescent="0.3">
      <c r="AT1477" s="44" t="str">
        <f t="shared" si="191"/>
        <v>12_26B.LO.S</v>
      </c>
      <c r="AU1477" s="18" t="s">
        <v>72</v>
      </c>
      <c r="AV1477" s="18" t="s">
        <v>510</v>
      </c>
      <c r="AW1477" s="20" t="s">
        <v>386</v>
      </c>
      <c r="AX1477" s="227">
        <v>1230501</v>
      </c>
      <c r="AY1477" s="228">
        <v>0</v>
      </c>
      <c r="AZ1477" s="225" t="e">
        <f t="shared" si="192"/>
        <v>#N/A</v>
      </c>
    </row>
    <row r="1478" spans="46:52" x14ac:dyDescent="0.3">
      <c r="AT1478" s="44" t="str">
        <f t="shared" si="191"/>
        <v>13_14F.LO.S</v>
      </c>
      <c r="AU1478" s="18" t="s">
        <v>72</v>
      </c>
      <c r="AV1478" s="18" t="s">
        <v>623</v>
      </c>
      <c r="AW1478" s="20" t="s">
        <v>386</v>
      </c>
      <c r="AX1478" s="227">
        <v>1230501</v>
      </c>
      <c r="AY1478" s="228">
        <v>0</v>
      </c>
      <c r="AZ1478" s="225" t="e">
        <f t="shared" si="192"/>
        <v>#N/A</v>
      </c>
    </row>
    <row r="1479" spans="46:52" x14ac:dyDescent="0.3">
      <c r="AT1479" s="44" t="str">
        <f t="shared" si="191"/>
        <v>13_14T.LO.S</v>
      </c>
      <c r="AU1479" s="18" t="s">
        <v>72</v>
      </c>
      <c r="AV1479" s="18" t="s">
        <v>971</v>
      </c>
      <c r="AW1479" s="20" t="s">
        <v>386</v>
      </c>
      <c r="AX1479" s="227">
        <v>1230501</v>
      </c>
      <c r="AY1479" s="228">
        <v>0</v>
      </c>
      <c r="AZ1479" s="225" t="e">
        <f t="shared" si="192"/>
        <v>#N/A</v>
      </c>
    </row>
    <row r="1480" spans="46:52" x14ac:dyDescent="0.3">
      <c r="AT1480" s="44" t="str">
        <f t="shared" si="191"/>
        <v>13_15F.LO.S</v>
      </c>
      <c r="AU1480" s="18" t="s">
        <v>72</v>
      </c>
      <c r="AV1480" s="18" t="s">
        <v>653</v>
      </c>
      <c r="AW1480" s="20" t="s">
        <v>386</v>
      </c>
      <c r="AX1480" s="227">
        <v>1230501</v>
      </c>
      <c r="AY1480" s="228">
        <v>0</v>
      </c>
      <c r="AZ1480" s="225" t="e">
        <f t="shared" si="192"/>
        <v>#N/A</v>
      </c>
    </row>
    <row r="1481" spans="46:52" x14ac:dyDescent="0.3">
      <c r="AT1481" s="44" t="str">
        <f t="shared" si="191"/>
        <v>13_15T.LO.S</v>
      </c>
      <c r="AU1481" s="18" t="s">
        <v>72</v>
      </c>
      <c r="AV1481" s="18" t="s">
        <v>997</v>
      </c>
      <c r="AW1481" s="20" t="s">
        <v>386</v>
      </c>
      <c r="AX1481" s="227">
        <v>1230501</v>
      </c>
      <c r="AY1481" s="228">
        <v>0</v>
      </c>
      <c r="AZ1481" s="225" t="e">
        <f t="shared" si="192"/>
        <v>#N/A</v>
      </c>
    </row>
    <row r="1482" spans="46:52" x14ac:dyDescent="0.3">
      <c r="AT1482" s="44" t="str">
        <f t="shared" si="191"/>
        <v>13_16F.LO.S</v>
      </c>
      <c r="AU1482" s="18" t="s">
        <v>72</v>
      </c>
      <c r="AV1482" s="18" t="s">
        <v>690</v>
      </c>
      <c r="AW1482" s="20" t="s">
        <v>386</v>
      </c>
      <c r="AX1482" s="227">
        <v>1230501</v>
      </c>
      <c r="AY1482" s="228">
        <v>0</v>
      </c>
      <c r="AZ1482" s="225" t="e">
        <f t="shared" si="192"/>
        <v>#N/A</v>
      </c>
    </row>
    <row r="1483" spans="46:52" x14ac:dyDescent="0.3">
      <c r="AT1483" s="44" t="str">
        <f t="shared" si="191"/>
        <v>14_14F.LO.S</v>
      </c>
      <c r="AU1483" s="18" t="s">
        <v>72</v>
      </c>
      <c r="AV1483" s="18" t="s">
        <v>638</v>
      </c>
      <c r="AW1483" s="20" t="s">
        <v>386</v>
      </c>
      <c r="AX1483" s="227">
        <v>1230501</v>
      </c>
      <c r="AY1483" s="228">
        <v>0</v>
      </c>
      <c r="AZ1483" s="225" t="e">
        <f t="shared" si="192"/>
        <v>#N/A</v>
      </c>
    </row>
    <row r="1484" spans="46:52" x14ac:dyDescent="0.3">
      <c r="AT1484" s="44" t="str">
        <f t="shared" si="191"/>
        <v>14_14T.LO.S</v>
      </c>
      <c r="AU1484" s="18" t="s">
        <v>72</v>
      </c>
      <c r="AV1484" s="18" t="s">
        <v>979</v>
      </c>
      <c r="AW1484" s="20" t="s">
        <v>386</v>
      </c>
      <c r="AX1484" s="227">
        <v>1230501</v>
      </c>
      <c r="AY1484" s="228">
        <v>0</v>
      </c>
      <c r="AZ1484" s="225" t="e">
        <f t="shared" si="192"/>
        <v>#N/A</v>
      </c>
    </row>
    <row r="1485" spans="46:52" x14ac:dyDescent="0.3">
      <c r="AT1485" s="44" t="str">
        <f t="shared" si="191"/>
        <v>14_15F.LO.S</v>
      </c>
      <c r="AU1485" s="18" t="s">
        <v>72</v>
      </c>
      <c r="AV1485" s="18" t="s">
        <v>671</v>
      </c>
      <c r="AW1485" s="20" t="s">
        <v>386</v>
      </c>
      <c r="AX1485" s="227">
        <v>1230501</v>
      </c>
      <c r="AY1485" s="228">
        <v>0</v>
      </c>
      <c r="AZ1485" s="225" t="e">
        <f t="shared" si="192"/>
        <v>#N/A</v>
      </c>
    </row>
    <row r="1486" spans="46:52" x14ac:dyDescent="0.3">
      <c r="AT1486" s="44" t="str">
        <f t="shared" si="191"/>
        <v>14_15T.LO.S</v>
      </c>
      <c r="AU1486" s="18" t="s">
        <v>72</v>
      </c>
      <c r="AV1486" s="18" t="s">
        <v>1004</v>
      </c>
      <c r="AW1486" s="20" t="s">
        <v>386</v>
      </c>
      <c r="AX1486" s="227">
        <v>1230501</v>
      </c>
      <c r="AY1486" s="228">
        <v>0</v>
      </c>
      <c r="AZ1486" s="225" t="e">
        <f t="shared" si="192"/>
        <v>#N/A</v>
      </c>
    </row>
    <row r="1487" spans="46:52" x14ac:dyDescent="0.3">
      <c r="AT1487" s="44" t="str">
        <f t="shared" si="191"/>
        <v>14_16F.LO.S</v>
      </c>
      <c r="AU1487" s="18" t="s">
        <v>72</v>
      </c>
      <c r="AV1487" s="18" t="s">
        <v>707</v>
      </c>
      <c r="AW1487" s="20" t="s">
        <v>386</v>
      </c>
      <c r="AX1487" s="227">
        <v>1230501</v>
      </c>
      <c r="AY1487" s="228">
        <v>0</v>
      </c>
      <c r="AZ1487" s="225" t="e">
        <f t="shared" si="192"/>
        <v>#N/A</v>
      </c>
    </row>
    <row r="1488" spans="46:52" x14ac:dyDescent="0.3">
      <c r="AT1488" s="44" t="str">
        <f t="shared" si="191"/>
        <v>14_16T.LO.S</v>
      </c>
      <c r="AU1488" s="18" t="s">
        <v>72</v>
      </c>
      <c r="AV1488" s="18" t="s">
        <v>1020</v>
      </c>
      <c r="AW1488" s="20" t="s">
        <v>386</v>
      </c>
      <c r="AX1488" s="227">
        <v>1230501</v>
      </c>
      <c r="AY1488" s="228">
        <v>0</v>
      </c>
      <c r="AZ1488" s="225" t="e">
        <f t="shared" si="192"/>
        <v>#N/A</v>
      </c>
    </row>
    <row r="1489" spans="46:52" x14ac:dyDescent="0.3">
      <c r="AT1489" s="44" t="str">
        <f t="shared" si="191"/>
        <v>14_18B.LO.S</v>
      </c>
      <c r="AU1489" s="18" t="s">
        <v>72</v>
      </c>
      <c r="AV1489" s="18" t="s">
        <v>160</v>
      </c>
      <c r="AW1489" s="20" t="s">
        <v>386</v>
      </c>
      <c r="AX1489" s="227">
        <v>1230501</v>
      </c>
      <c r="AY1489" s="228">
        <v>0</v>
      </c>
      <c r="AZ1489" s="225" t="e">
        <f t="shared" si="192"/>
        <v>#N/A</v>
      </c>
    </row>
    <row r="1490" spans="46:52" x14ac:dyDescent="0.3">
      <c r="AT1490" s="44" t="str">
        <f t="shared" si="191"/>
        <v>14_20B.LO.S</v>
      </c>
      <c r="AU1490" s="18" t="s">
        <v>72</v>
      </c>
      <c r="AV1490" s="18" t="s">
        <v>256</v>
      </c>
      <c r="AW1490" s="20" t="s">
        <v>386</v>
      </c>
      <c r="AX1490" s="227">
        <v>1230501</v>
      </c>
      <c r="AY1490" s="228">
        <v>0</v>
      </c>
      <c r="AZ1490" s="225" t="e">
        <f t="shared" si="192"/>
        <v>#N/A</v>
      </c>
    </row>
    <row r="1491" spans="46:52" x14ac:dyDescent="0.3">
      <c r="AT1491" s="44" t="str">
        <f t="shared" ref="AT1491:AT1554" si="193">CONCATENATE(AV1491,".",AU1491,".",AW1491)</f>
        <v>14_22B.LO.S</v>
      </c>
      <c r="AU1491" s="18" t="s">
        <v>72</v>
      </c>
      <c r="AV1491" s="18" t="s">
        <v>353</v>
      </c>
      <c r="AW1491" s="20" t="s">
        <v>386</v>
      </c>
      <c r="AX1491" s="227">
        <v>1230501</v>
      </c>
      <c r="AY1491" s="228">
        <v>0</v>
      </c>
      <c r="AZ1491" s="225" t="e">
        <f t="shared" si="192"/>
        <v>#N/A</v>
      </c>
    </row>
    <row r="1492" spans="46:52" x14ac:dyDescent="0.3">
      <c r="AT1492" s="44" t="str">
        <f t="shared" si="193"/>
        <v>14_24B.LO.S</v>
      </c>
      <c r="AU1492" s="18" t="s">
        <v>72</v>
      </c>
      <c r="AV1492" s="18" t="s">
        <v>440</v>
      </c>
      <c r="AW1492" s="20" t="s">
        <v>386</v>
      </c>
      <c r="AX1492" s="227">
        <v>1230501</v>
      </c>
      <c r="AY1492" s="228">
        <v>0</v>
      </c>
      <c r="AZ1492" s="225" t="e">
        <f t="shared" si="192"/>
        <v>#N/A</v>
      </c>
    </row>
    <row r="1493" spans="46:52" x14ac:dyDescent="0.3">
      <c r="AT1493" s="44" t="str">
        <f t="shared" si="193"/>
        <v>14_26B.LO.S</v>
      </c>
      <c r="AU1493" s="18" t="s">
        <v>72</v>
      </c>
      <c r="AV1493" s="18" t="s">
        <v>529</v>
      </c>
      <c r="AW1493" s="20" t="s">
        <v>386</v>
      </c>
      <c r="AX1493" s="227">
        <v>1230501</v>
      </c>
      <c r="AY1493" s="228">
        <v>0</v>
      </c>
      <c r="AZ1493" s="225" t="e">
        <f t="shared" si="192"/>
        <v>#N/A</v>
      </c>
    </row>
    <row r="1494" spans="46:52" x14ac:dyDescent="0.3">
      <c r="AT1494" s="44" t="str">
        <f t="shared" si="193"/>
        <v>15_16F.LO.S</v>
      </c>
      <c r="AU1494" s="18" t="s">
        <v>72</v>
      </c>
      <c r="AV1494" s="18" t="s">
        <v>725</v>
      </c>
      <c r="AW1494" s="20" t="s">
        <v>386</v>
      </c>
      <c r="AX1494" s="227">
        <v>1230501</v>
      </c>
      <c r="AY1494" s="228">
        <v>0</v>
      </c>
      <c r="AZ1494" s="225" t="e">
        <f t="shared" si="192"/>
        <v>#N/A</v>
      </c>
    </row>
    <row r="1495" spans="46:52" x14ac:dyDescent="0.3">
      <c r="AT1495" s="44" t="str">
        <f t="shared" si="193"/>
        <v>16_16F.LO.S</v>
      </c>
      <c r="AU1495" s="18" t="s">
        <v>72</v>
      </c>
      <c r="AV1495" s="18" t="s">
        <v>741</v>
      </c>
      <c r="AW1495" s="20" t="s">
        <v>386</v>
      </c>
      <c r="AX1495" s="227">
        <v>1230501</v>
      </c>
      <c r="AY1495" s="228">
        <v>0</v>
      </c>
      <c r="AZ1495" s="225" t="e">
        <f t="shared" si="192"/>
        <v>#N/A</v>
      </c>
    </row>
    <row r="1496" spans="46:52" x14ac:dyDescent="0.3">
      <c r="AT1496" s="44" t="str">
        <f t="shared" si="193"/>
        <v>16_16T.LO.S</v>
      </c>
      <c r="AU1496" s="18" t="s">
        <v>72</v>
      </c>
      <c r="AV1496" s="18" t="s">
        <v>1036</v>
      </c>
      <c r="AW1496" s="20" t="s">
        <v>386</v>
      </c>
      <c r="AX1496" s="227">
        <v>1230501</v>
      </c>
      <c r="AY1496" s="228">
        <v>0</v>
      </c>
      <c r="AZ1496" s="225" t="e">
        <f t="shared" si="192"/>
        <v>#N/A</v>
      </c>
    </row>
    <row r="1497" spans="46:52" x14ac:dyDescent="0.3">
      <c r="AT1497" s="44" t="str">
        <f t="shared" si="193"/>
        <v>16_18B.LO.S</v>
      </c>
      <c r="AU1497" s="18" t="s">
        <v>72</v>
      </c>
      <c r="AV1497" s="18" t="s">
        <v>187</v>
      </c>
      <c r="AW1497" s="20" t="s">
        <v>386</v>
      </c>
      <c r="AX1497" s="227">
        <v>1230501</v>
      </c>
      <c r="AY1497" s="228">
        <v>0</v>
      </c>
      <c r="AZ1497" s="225" t="e">
        <f t="shared" si="192"/>
        <v>#N/A</v>
      </c>
    </row>
    <row r="1498" spans="46:52" x14ac:dyDescent="0.3">
      <c r="AT1498" s="44" t="str">
        <f t="shared" si="193"/>
        <v>16_18F.LO.S</v>
      </c>
      <c r="AU1498" s="18" t="s">
        <v>72</v>
      </c>
      <c r="AV1498" s="18" t="s">
        <v>753</v>
      </c>
      <c r="AW1498" s="20" t="s">
        <v>386</v>
      </c>
      <c r="AX1498" s="227">
        <v>1230501</v>
      </c>
      <c r="AY1498" s="228">
        <v>0</v>
      </c>
      <c r="AZ1498" s="225" t="e">
        <f t="shared" si="192"/>
        <v>#N/A</v>
      </c>
    </row>
    <row r="1499" spans="46:52" x14ac:dyDescent="0.3">
      <c r="AT1499" s="44" t="str">
        <f t="shared" si="193"/>
        <v>16_20B.LO.S</v>
      </c>
      <c r="AU1499" s="18" t="s">
        <v>72</v>
      </c>
      <c r="AV1499" s="18" t="s">
        <v>297</v>
      </c>
      <c r="AW1499" s="20" t="s">
        <v>386</v>
      </c>
      <c r="AX1499" s="227">
        <v>1230501</v>
      </c>
      <c r="AY1499" s="228">
        <v>0</v>
      </c>
      <c r="AZ1499" s="225" t="e">
        <f t="shared" si="192"/>
        <v>#N/A</v>
      </c>
    </row>
    <row r="1500" spans="46:52" x14ac:dyDescent="0.3">
      <c r="AT1500" s="44" t="str">
        <f t="shared" si="193"/>
        <v>16_22B.LO.S</v>
      </c>
      <c r="AU1500" s="18" t="s">
        <v>72</v>
      </c>
      <c r="AV1500" s="18" t="s">
        <v>373</v>
      </c>
      <c r="AW1500" s="20" t="s">
        <v>386</v>
      </c>
      <c r="AX1500" s="227">
        <v>1230501</v>
      </c>
      <c r="AY1500" s="228">
        <v>0</v>
      </c>
      <c r="AZ1500" s="225" t="e">
        <f t="shared" si="192"/>
        <v>#N/A</v>
      </c>
    </row>
    <row r="1501" spans="46:52" x14ac:dyDescent="0.3">
      <c r="AT1501" s="44" t="str">
        <f t="shared" si="193"/>
        <v>16_24B.LO.S</v>
      </c>
      <c r="AU1501" s="18" t="s">
        <v>72</v>
      </c>
      <c r="AV1501" s="18" t="s">
        <v>457</v>
      </c>
      <c r="AW1501" s="20" t="s">
        <v>386</v>
      </c>
      <c r="AX1501" s="227">
        <v>1230501</v>
      </c>
      <c r="AY1501" s="228">
        <v>0</v>
      </c>
      <c r="AZ1501" s="225" t="e">
        <f t="shared" si="192"/>
        <v>#N/A</v>
      </c>
    </row>
    <row r="1502" spans="46:52" x14ac:dyDescent="0.3">
      <c r="AT1502" s="44" t="str">
        <f t="shared" si="193"/>
        <v>16_26B.LO.S</v>
      </c>
      <c r="AU1502" s="18" t="s">
        <v>72</v>
      </c>
      <c r="AV1502" s="18" t="s">
        <v>550</v>
      </c>
      <c r="AW1502" s="20" t="s">
        <v>386</v>
      </c>
      <c r="AX1502" s="227">
        <v>1230501</v>
      </c>
      <c r="AY1502" s="228">
        <v>0</v>
      </c>
      <c r="AZ1502" s="225" t="e">
        <f t="shared" si="192"/>
        <v>#N/A</v>
      </c>
    </row>
    <row r="1503" spans="46:52" x14ac:dyDescent="0.3">
      <c r="AT1503" s="44" t="str">
        <f t="shared" si="193"/>
        <v>18_20B.LO.S</v>
      </c>
      <c r="AU1503" s="18" t="s">
        <v>72</v>
      </c>
      <c r="AV1503" s="18" t="s">
        <v>317</v>
      </c>
      <c r="AW1503" s="20" t="s">
        <v>386</v>
      </c>
      <c r="AX1503" s="227">
        <v>1230501</v>
      </c>
      <c r="AY1503" s="228">
        <v>0</v>
      </c>
      <c r="AZ1503" s="225" t="e">
        <f t="shared" si="192"/>
        <v>#N/A</v>
      </c>
    </row>
    <row r="1504" spans="46:52" x14ac:dyDescent="0.3">
      <c r="AT1504" s="44" t="str">
        <f t="shared" si="193"/>
        <v>18_22B.LO.S</v>
      </c>
      <c r="AU1504" s="18" t="s">
        <v>72</v>
      </c>
      <c r="AV1504" s="18" t="s">
        <v>391</v>
      </c>
      <c r="AW1504" s="20" t="s">
        <v>386</v>
      </c>
      <c r="AX1504" s="227">
        <v>1230501</v>
      </c>
      <c r="AY1504" s="228">
        <v>0</v>
      </c>
      <c r="AZ1504" s="225" t="e">
        <f t="shared" ref="AZ1504:AZ1567" si="194">AY1504*INDEX($DB$90:$DB$92,MATCH($CQ$85,Currency,0))/$DB$90</f>
        <v>#N/A</v>
      </c>
    </row>
    <row r="1505" spans="46:52" x14ac:dyDescent="0.3">
      <c r="AT1505" s="44" t="str">
        <f t="shared" si="193"/>
        <v>18_24B.LO.S</v>
      </c>
      <c r="AU1505" s="18" t="s">
        <v>72</v>
      </c>
      <c r="AV1505" s="18" t="s">
        <v>475</v>
      </c>
      <c r="AW1505" s="20" t="s">
        <v>386</v>
      </c>
      <c r="AX1505" s="227">
        <v>1230501</v>
      </c>
      <c r="AY1505" s="228">
        <v>0</v>
      </c>
      <c r="AZ1505" s="225" t="e">
        <f t="shared" si="194"/>
        <v>#N/A</v>
      </c>
    </row>
    <row r="1506" spans="46:52" x14ac:dyDescent="0.3">
      <c r="AT1506" s="44" t="str">
        <f t="shared" si="193"/>
        <v>20_22B.LO.S</v>
      </c>
      <c r="AU1506" s="18" t="s">
        <v>72</v>
      </c>
      <c r="AV1506" s="18" t="s">
        <v>410</v>
      </c>
      <c r="AW1506" s="20" t="s">
        <v>386</v>
      </c>
      <c r="AX1506" s="227">
        <v>1230501</v>
      </c>
      <c r="AY1506" s="228">
        <v>0</v>
      </c>
      <c r="AZ1506" s="225" t="e">
        <f t="shared" si="194"/>
        <v>#N/A</v>
      </c>
    </row>
    <row r="1507" spans="46:52" x14ac:dyDescent="0.3">
      <c r="AT1507" s="44" t="str">
        <f t="shared" si="193"/>
        <v>20_24B.LO.S</v>
      </c>
      <c r="AU1507" s="18" t="s">
        <v>72</v>
      </c>
      <c r="AV1507" s="18" t="s">
        <v>494</v>
      </c>
      <c r="AW1507" s="20" t="s">
        <v>386</v>
      </c>
      <c r="AX1507" s="227">
        <v>1230501</v>
      </c>
      <c r="AY1507" s="228">
        <v>0</v>
      </c>
      <c r="AZ1507" s="225" t="e">
        <f t="shared" si="194"/>
        <v>#N/A</v>
      </c>
    </row>
    <row r="1508" spans="46:52" x14ac:dyDescent="0.3">
      <c r="AT1508" s="44" t="str">
        <f t="shared" si="193"/>
        <v>3H_13S.LO.S</v>
      </c>
      <c r="AU1508" s="18" t="s">
        <v>72</v>
      </c>
      <c r="AV1508" s="18" t="s">
        <v>1054</v>
      </c>
      <c r="AW1508" s="20" t="s">
        <v>386</v>
      </c>
      <c r="AX1508" s="227">
        <v>1230501</v>
      </c>
      <c r="AY1508" s="228">
        <v>0</v>
      </c>
      <c r="AZ1508" s="225" t="e">
        <f t="shared" si="194"/>
        <v>#N/A</v>
      </c>
    </row>
    <row r="1509" spans="46:52" x14ac:dyDescent="0.3">
      <c r="AT1509" s="44" t="str">
        <f t="shared" si="193"/>
        <v>4_14S.LO.S</v>
      </c>
      <c r="AU1509" s="18" t="s">
        <v>72</v>
      </c>
      <c r="AV1509" s="18" t="s">
        <v>1071</v>
      </c>
      <c r="AW1509" s="20" t="s">
        <v>386</v>
      </c>
      <c r="AX1509" s="227">
        <v>1230501</v>
      </c>
      <c r="AY1509" s="228">
        <v>0</v>
      </c>
      <c r="AZ1509" s="225" t="e">
        <f t="shared" si="194"/>
        <v>#N/A</v>
      </c>
    </row>
    <row r="1510" spans="46:52" x14ac:dyDescent="0.3">
      <c r="AT1510" s="44" t="str">
        <f t="shared" si="193"/>
        <v>4_14x8S.LO.S</v>
      </c>
      <c r="AU1510" s="18" t="s">
        <v>72</v>
      </c>
      <c r="AV1510" s="18" t="s">
        <v>1107</v>
      </c>
      <c r="AW1510" s="20" t="s">
        <v>386</v>
      </c>
      <c r="AX1510" s="227">
        <v>1230501</v>
      </c>
      <c r="AY1510" s="228">
        <v>0</v>
      </c>
      <c r="AZ1510" s="225" t="e">
        <f t="shared" si="194"/>
        <v>#N/A</v>
      </c>
    </row>
    <row r="1511" spans="46:52" x14ac:dyDescent="0.3">
      <c r="AT1511" s="44" t="str">
        <f t="shared" si="193"/>
        <v>5_14S.LO.S</v>
      </c>
      <c r="AU1511" s="18" t="s">
        <v>72</v>
      </c>
      <c r="AV1511" s="18" t="s">
        <v>1081</v>
      </c>
      <c r="AW1511" s="20" t="s">
        <v>386</v>
      </c>
      <c r="AX1511" s="227">
        <v>1230501</v>
      </c>
      <c r="AY1511" s="228">
        <v>0</v>
      </c>
      <c r="AZ1511" s="225" t="e">
        <f t="shared" si="194"/>
        <v>#N/A</v>
      </c>
    </row>
    <row r="1512" spans="46:52" x14ac:dyDescent="0.3">
      <c r="AT1512" s="44" t="str">
        <f t="shared" si="193"/>
        <v>5_14x8S.LO.S</v>
      </c>
      <c r="AU1512" s="18" t="s">
        <v>72</v>
      </c>
      <c r="AV1512" s="18" t="s">
        <v>1118</v>
      </c>
      <c r="AW1512" s="20" t="s">
        <v>386</v>
      </c>
      <c r="AX1512" s="227">
        <v>1230501</v>
      </c>
      <c r="AY1512" s="228">
        <v>0</v>
      </c>
      <c r="AZ1512" s="225" t="e">
        <f t="shared" si="194"/>
        <v>#N/A</v>
      </c>
    </row>
    <row r="1513" spans="46:52" x14ac:dyDescent="0.3">
      <c r="AT1513" s="44" t="str">
        <f t="shared" si="193"/>
        <v>5H_14x8S.LO.S</v>
      </c>
      <c r="AU1513" s="18" t="s">
        <v>72</v>
      </c>
      <c r="AV1513" s="18" t="s">
        <v>1126</v>
      </c>
      <c r="AW1513" s="20" t="s">
        <v>386</v>
      </c>
      <c r="AX1513" s="227">
        <v>1230501</v>
      </c>
      <c r="AY1513" s="228">
        <v>0</v>
      </c>
      <c r="AZ1513" s="225" t="e">
        <f t="shared" si="194"/>
        <v>#N/A</v>
      </c>
    </row>
    <row r="1514" spans="46:52" x14ac:dyDescent="0.3">
      <c r="AT1514" s="44" t="str">
        <f t="shared" si="193"/>
        <v>6_12S.LO.S</v>
      </c>
      <c r="AU1514" s="18" t="s">
        <v>72</v>
      </c>
      <c r="AV1514" s="18" t="s">
        <v>1047</v>
      </c>
      <c r="AW1514" s="20" t="s">
        <v>386</v>
      </c>
      <c r="AX1514" s="227">
        <v>1230501</v>
      </c>
      <c r="AY1514" s="228">
        <v>0</v>
      </c>
      <c r="AZ1514" s="225" t="e">
        <f t="shared" si="194"/>
        <v>#N/A</v>
      </c>
    </row>
    <row r="1515" spans="46:52" x14ac:dyDescent="0.3">
      <c r="AT1515" s="44" t="str">
        <f t="shared" si="193"/>
        <v>6_13S.LO.S</v>
      </c>
      <c r="AU1515" s="18" t="s">
        <v>72</v>
      </c>
      <c r="AV1515" s="18" t="s">
        <v>1066</v>
      </c>
      <c r="AW1515" s="20" t="s">
        <v>386</v>
      </c>
      <c r="AX1515" s="227">
        <v>1230501</v>
      </c>
      <c r="AY1515" s="228">
        <v>0</v>
      </c>
      <c r="AZ1515" s="225" t="e">
        <f t="shared" si="194"/>
        <v>#N/A</v>
      </c>
    </row>
    <row r="1516" spans="46:52" x14ac:dyDescent="0.3">
      <c r="AT1516" s="44" t="str">
        <f t="shared" si="193"/>
        <v>6H_14S.LO.S</v>
      </c>
      <c r="AU1516" s="18" t="s">
        <v>72</v>
      </c>
      <c r="AV1516" s="18" t="s">
        <v>1096</v>
      </c>
      <c r="AW1516" s="20" t="s">
        <v>386</v>
      </c>
      <c r="AX1516" s="227">
        <v>1230501</v>
      </c>
      <c r="AY1516" s="228">
        <v>0</v>
      </c>
      <c r="AZ1516" s="225" t="e">
        <f t="shared" si="194"/>
        <v>#N/A</v>
      </c>
    </row>
    <row r="1517" spans="46:52" x14ac:dyDescent="0.3">
      <c r="AT1517" s="44" t="str">
        <f t="shared" si="193"/>
        <v>6H_14x8S.LO.S</v>
      </c>
      <c r="AU1517" s="18" t="s">
        <v>72</v>
      </c>
      <c r="AV1517" s="18" t="s">
        <v>1134</v>
      </c>
      <c r="AW1517" s="20" t="s">
        <v>386</v>
      </c>
      <c r="AX1517" s="227">
        <v>1230501</v>
      </c>
      <c r="AY1517" s="228">
        <v>0</v>
      </c>
      <c r="AZ1517" s="225" t="e">
        <f t="shared" si="194"/>
        <v>#N/A</v>
      </c>
    </row>
    <row r="1518" spans="46:52" x14ac:dyDescent="0.3">
      <c r="AT1518" s="44" t="str">
        <f t="shared" si="193"/>
        <v>7_10T.LO.S</v>
      </c>
      <c r="AU1518" s="18" t="s">
        <v>72</v>
      </c>
      <c r="AV1518" s="18" t="s">
        <v>795</v>
      </c>
      <c r="AW1518" s="20" t="s">
        <v>386</v>
      </c>
      <c r="AX1518" s="227">
        <v>1230501</v>
      </c>
      <c r="AY1518" s="228">
        <v>0</v>
      </c>
      <c r="AZ1518" s="225" t="e">
        <f t="shared" si="194"/>
        <v>#N/A</v>
      </c>
    </row>
    <row r="1519" spans="46:52" x14ac:dyDescent="0.3">
      <c r="AT1519" s="44" t="str">
        <f t="shared" si="193"/>
        <v>7_8T.LO.S</v>
      </c>
      <c r="AU1519" s="18" t="s">
        <v>72</v>
      </c>
      <c r="AV1519" s="18" t="s">
        <v>778</v>
      </c>
      <c r="AW1519" s="20" t="s">
        <v>386</v>
      </c>
      <c r="AX1519" s="227">
        <v>1230501</v>
      </c>
      <c r="AY1519" s="228">
        <v>0</v>
      </c>
      <c r="AZ1519" s="225" t="e">
        <f t="shared" si="194"/>
        <v>#N/A</v>
      </c>
    </row>
    <row r="1520" spans="46:52" x14ac:dyDescent="0.3">
      <c r="AT1520" s="44" t="str">
        <f t="shared" si="193"/>
        <v>7H_10T.LO.S</v>
      </c>
      <c r="AU1520" s="18" t="s">
        <v>72</v>
      </c>
      <c r="AV1520" s="18" t="s">
        <v>802</v>
      </c>
      <c r="AW1520" s="20" t="s">
        <v>386</v>
      </c>
      <c r="AX1520" s="227">
        <v>1230501</v>
      </c>
      <c r="AY1520" s="228">
        <v>0</v>
      </c>
      <c r="AZ1520" s="225" t="e">
        <f t="shared" si="194"/>
        <v>#N/A</v>
      </c>
    </row>
    <row r="1521" spans="46:52" x14ac:dyDescent="0.3">
      <c r="AT1521" s="44" t="str">
        <f t="shared" si="193"/>
        <v>8_10T.LO.S</v>
      </c>
      <c r="AU1521" s="18" t="s">
        <v>72</v>
      </c>
      <c r="AV1521" s="18" t="s">
        <v>810</v>
      </c>
      <c r="AW1521" s="20" t="s">
        <v>386</v>
      </c>
      <c r="AX1521" s="227">
        <v>1230501</v>
      </c>
      <c r="AY1521" s="228">
        <v>0</v>
      </c>
      <c r="AZ1521" s="225" t="e">
        <f t="shared" si="194"/>
        <v>#N/A</v>
      </c>
    </row>
    <row r="1522" spans="46:52" x14ac:dyDescent="0.3">
      <c r="AT1522" s="44" t="str">
        <f t="shared" si="193"/>
        <v>8_12T.LO.S</v>
      </c>
      <c r="AU1522" s="18" t="s">
        <v>72</v>
      </c>
      <c r="AV1522" s="18" t="s">
        <v>826</v>
      </c>
      <c r="AW1522" s="20" t="s">
        <v>386</v>
      </c>
      <c r="AX1522" s="227">
        <v>1230501</v>
      </c>
      <c r="AY1522" s="228">
        <v>0</v>
      </c>
      <c r="AZ1522" s="225" t="e">
        <f t="shared" si="194"/>
        <v>#N/A</v>
      </c>
    </row>
    <row r="1523" spans="46:52" x14ac:dyDescent="0.3">
      <c r="AT1523" s="44" t="str">
        <f t="shared" si="193"/>
        <v>8_14S.LO.S</v>
      </c>
      <c r="AU1523" s="18" t="s">
        <v>72</v>
      </c>
      <c r="AV1523" s="18" t="s">
        <v>1103</v>
      </c>
      <c r="AW1523" s="20" t="s">
        <v>386</v>
      </c>
      <c r="AX1523" s="227">
        <v>1230501</v>
      </c>
      <c r="AY1523" s="228">
        <v>0</v>
      </c>
      <c r="AZ1523" s="225" t="e">
        <f t="shared" si="194"/>
        <v>#N/A</v>
      </c>
    </row>
    <row r="1524" spans="46:52" x14ac:dyDescent="0.3">
      <c r="AT1524" s="44" t="str">
        <f t="shared" si="193"/>
        <v>8_8T.LO.S</v>
      </c>
      <c r="AU1524" s="18" t="s">
        <v>72</v>
      </c>
      <c r="AV1524" s="18" t="s">
        <v>785</v>
      </c>
      <c r="AW1524" s="20" t="s">
        <v>386</v>
      </c>
      <c r="AX1524" s="227">
        <v>1230501</v>
      </c>
      <c r="AY1524" s="228">
        <v>0</v>
      </c>
      <c r="AZ1524" s="225" t="e">
        <f t="shared" si="194"/>
        <v>#N/A</v>
      </c>
    </row>
    <row r="1525" spans="46:52" x14ac:dyDescent="0.3">
      <c r="AT1525" s="44" t="str">
        <f t="shared" si="193"/>
        <v>9_10T.LO.S</v>
      </c>
      <c r="AU1525" s="18" t="s">
        <v>72</v>
      </c>
      <c r="AV1525" s="18" t="s">
        <v>818</v>
      </c>
      <c r="AW1525" s="20" t="s">
        <v>386</v>
      </c>
      <c r="AX1525" s="227">
        <v>1230501</v>
      </c>
      <c r="AY1525" s="228">
        <v>0</v>
      </c>
      <c r="AZ1525" s="225" t="e">
        <f t="shared" si="194"/>
        <v>#N/A</v>
      </c>
    </row>
    <row r="1526" spans="46:52" x14ac:dyDescent="0.3">
      <c r="AT1526" s="44" t="str">
        <f t="shared" si="193"/>
        <v>9_12T.LO.S</v>
      </c>
      <c r="AU1526" s="18" t="s">
        <v>72</v>
      </c>
      <c r="AV1526" s="18" t="s">
        <v>840</v>
      </c>
      <c r="AW1526" s="20" t="s">
        <v>386</v>
      </c>
      <c r="AX1526" s="227">
        <v>1230501</v>
      </c>
      <c r="AY1526" s="228">
        <v>0</v>
      </c>
      <c r="AZ1526" s="225" t="e">
        <f t="shared" si="194"/>
        <v>#N/A</v>
      </c>
    </row>
    <row r="1527" spans="46:52" x14ac:dyDescent="0.3">
      <c r="AT1527" s="44" t="str">
        <f t="shared" si="193"/>
        <v>9_13T.LO.S</v>
      </c>
      <c r="AU1527" s="18" t="s">
        <v>72</v>
      </c>
      <c r="AV1527" s="18" t="s">
        <v>876</v>
      </c>
      <c r="AW1527" s="20" t="s">
        <v>386</v>
      </c>
      <c r="AX1527" s="227">
        <v>1230501</v>
      </c>
      <c r="AY1527" s="228">
        <v>0</v>
      </c>
      <c r="AZ1527" s="225" t="e">
        <f t="shared" si="194"/>
        <v>#N/A</v>
      </c>
    </row>
    <row r="1528" spans="46:52" x14ac:dyDescent="0.3">
      <c r="AT1528" s="44" t="str">
        <f t="shared" si="193"/>
        <v>9_14T.LO.S</v>
      </c>
      <c r="AU1528" s="18" t="s">
        <v>72</v>
      </c>
      <c r="AV1528" s="18" t="s">
        <v>917</v>
      </c>
      <c r="AW1528" s="20" t="s">
        <v>386</v>
      </c>
      <c r="AX1528" s="227">
        <v>1230501</v>
      </c>
      <c r="AY1528" s="228">
        <v>0</v>
      </c>
      <c r="AZ1528" s="225" t="e">
        <f t="shared" si="194"/>
        <v>#N/A</v>
      </c>
    </row>
    <row r="1529" spans="46:52" x14ac:dyDescent="0.3">
      <c r="AT1529" s="44" t="str">
        <f t="shared" si="193"/>
        <v>10_12T.LO.W</v>
      </c>
      <c r="AU1529" s="18" t="s">
        <v>72</v>
      </c>
      <c r="AV1529" s="18" t="s">
        <v>850</v>
      </c>
      <c r="AW1529" s="20" t="s">
        <v>113</v>
      </c>
      <c r="AX1529" s="227">
        <v>1230501</v>
      </c>
      <c r="AY1529" s="228">
        <v>0</v>
      </c>
      <c r="AZ1529" s="225" t="e">
        <f t="shared" si="194"/>
        <v>#N/A</v>
      </c>
    </row>
    <row r="1530" spans="46:52" x14ac:dyDescent="0.3">
      <c r="AT1530" s="44" t="str">
        <f t="shared" si="193"/>
        <v>10_13T.LO.W</v>
      </c>
      <c r="AU1530" s="18" t="s">
        <v>72</v>
      </c>
      <c r="AV1530" s="18" t="s">
        <v>888</v>
      </c>
      <c r="AW1530" s="20" t="s">
        <v>113</v>
      </c>
      <c r="AX1530" s="227">
        <v>1230501</v>
      </c>
      <c r="AY1530" s="228">
        <v>0</v>
      </c>
      <c r="AZ1530" s="225" t="e">
        <f t="shared" si="194"/>
        <v>#N/A</v>
      </c>
    </row>
    <row r="1531" spans="46:52" x14ac:dyDescent="0.3">
      <c r="AT1531" s="44" t="str">
        <f t="shared" si="193"/>
        <v>10_14S.LO.W</v>
      </c>
      <c r="AU1531" s="18" t="s">
        <v>72</v>
      </c>
      <c r="AV1531" s="18" t="s">
        <v>1182</v>
      </c>
      <c r="AW1531" s="20" t="s">
        <v>113</v>
      </c>
      <c r="AX1531" s="227">
        <v>1230501</v>
      </c>
      <c r="AY1531" s="228">
        <v>0</v>
      </c>
      <c r="AZ1531" s="225" t="e">
        <f t="shared" si="194"/>
        <v>#N/A</v>
      </c>
    </row>
    <row r="1532" spans="46:52" x14ac:dyDescent="0.3">
      <c r="AT1532" s="44" t="str">
        <f t="shared" si="193"/>
        <v>10_14T.LO.W</v>
      </c>
      <c r="AU1532" s="18" t="s">
        <v>72</v>
      </c>
      <c r="AV1532" s="18" t="s">
        <v>930</v>
      </c>
      <c r="AW1532" s="20" t="s">
        <v>113</v>
      </c>
      <c r="AX1532" s="227">
        <v>1230501</v>
      </c>
      <c r="AY1532" s="228">
        <v>0</v>
      </c>
      <c r="AZ1532" s="225" t="e">
        <f t="shared" si="194"/>
        <v>#N/A</v>
      </c>
    </row>
    <row r="1533" spans="46:52" x14ac:dyDescent="0.3">
      <c r="AT1533" s="44" t="str">
        <f t="shared" si="193"/>
        <v>11_12T.LO.W</v>
      </c>
      <c r="AU1533" s="18" t="s">
        <v>72</v>
      </c>
      <c r="AV1533" s="18" t="s">
        <v>863</v>
      </c>
      <c r="AW1533" s="20" t="s">
        <v>113</v>
      </c>
      <c r="AX1533" s="227">
        <v>1230501</v>
      </c>
      <c r="AY1533" s="228">
        <v>0</v>
      </c>
      <c r="AZ1533" s="225" t="e">
        <f t="shared" si="194"/>
        <v>#N/A</v>
      </c>
    </row>
    <row r="1534" spans="46:52" x14ac:dyDescent="0.3">
      <c r="AT1534" s="44" t="str">
        <f t="shared" si="193"/>
        <v>11_13T.LO.W</v>
      </c>
      <c r="AU1534" s="18" t="s">
        <v>72</v>
      </c>
      <c r="AV1534" s="18" t="s">
        <v>898</v>
      </c>
      <c r="AW1534" s="20" t="s">
        <v>113</v>
      </c>
      <c r="AX1534" s="227">
        <v>1230501</v>
      </c>
      <c r="AY1534" s="228">
        <v>0</v>
      </c>
      <c r="AZ1534" s="225" t="e">
        <f t="shared" si="194"/>
        <v>#N/A</v>
      </c>
    </row>
    <row r="1535" spans="46:52" x14ac:dyDescent="0.3">
      <c r="AT1535" s="44" t="str">
        <f t="shared" si="193"/>
        <v>11_14T.LO.W</v>
      </c>
      <c r="AU1535" s="18" t="s">
        <v>72</v>
      </c>
      <c r="AV1535" s="18" t="s">
        <v>943</v>
      </c>
      <c r="AW1535" s="20" t="s">
        <v>113</v>
      </c>
      <c r="AX1535" s="227">
        <v>1230501</v>
      </c>
      <c r="AY1535" s="228">
        <v>0</v>
      </c>
      <c r="AZ1535" s="225" t="e">
        <f t="shared" si="194"/>
        <v>#N/A</v>
      </c>
    </row>
    <row r="1536" spans="46:52" x14ac:dyDescent="0.3">
      <c r="AT1536" s="44" t="str">
        <f t="shared" si="193"/>
        <v>12_13T.LO.W</v>
      </c>
      <c r="AU1536" s="18" t="s">
        <v>72</v>
      </c>
      <c r="AV1536" s="18" t="s">
        <v>907</v>
      </c>
      <c r="AW1536" s="20" t="s">
        <v>113</v>
      </c>
      <c r="AX1536" s="227">
        <v>1230501</v>
      </c>
      <c r="AY1536" s="228">
        <v>0</v>
      </c>
      <c r="AZ1536" s="225" t="e">
        <f t="shared" si="194"/>
        <v>#N/A</v>
      </c>
    </row>
    <row r="1537" spans="46:52" x14ac:dyDescent="0.3">
      <c r="AT1537" s="44" t="str">
        <f t="shared" si="193"/>
        <v>12_14F.LO.W</v>
      </c>
      <c r="AU1537" s="18" t="s">
        <v>72</v>
      </c>
      <c r="AV1537" s="18" t="s">
        <v>603</v>
      </c>
      <c r="AW1537" s="20" t="s">
        <v>113</v>
      </c>
      <c r="AX1537" s="227">
        <v>1230501</v>
      </c>
      <c r="AY1537" s="228">
        <v>0</v>
      </c>
      <c r="AZ1537" s="225" t="e">
        <f t="shared" si="194"/>
        <v>#N/A</v>
      </c>
    </row>
    <row r="1538" spans="46:52" x14ac:dyDescent="0.3">
      <c r="AT1538" s="44" t="str">
        <f t="shared" si="193"/>
        <v>12_14T.LO.W</v>
      </c>
      <c r="AU1538" s="18" t="s">
        <v>72</v>
      </c>
      <c r="AV1538" s="18" t="s">
        <v>957</v>
      </c>
      <c r="AW1538" s="20" t="s">
        <v>113</v>
      </c>
      <c r="AX1538" s="227">
        <v>1230501</v>
      </c>
      <c r="AY1538" s="228">
        <v>0</v>
      </c>
      <c r="AZ1538" s="225" t="e">
        <f t="shared" si="194"/>
        <v>#N/A</v>
      </c>
    </row>
    <row r="1539" spans="46:52" x14ac:dyDescent="0.3">
      <c r="AT1539" s="44" t="str">
        <f t="shared" si="193"/>
        <v>12_15T.LO.W</v>
      </c>
      <c r="AU1539" s="18" t="s">
        <v>72</v>
      </c>
      <c r="AV1539" s="18" t="s">
        <v>988</v>
      </c>
      <c r="AW1539" s="20" t="s">
        <v>113</v>
      </c>
      <c r="AX1539" s="227">
        <v>1230501</v>
      </c>
      <c r="AY1539" s="228">
        <v>0</v>
      </c>
      <c r="AZ1539" s="225" t="e">
        <f t="shared" si="194"/>
        <v>#N/A</v>
      </c>
    </row>
    <row r="1540" spans="46:52" x14ac:dyDescent="0.3">
      <c r="AT1540" s="44" t="str">
        <f t="shared" si="193"/>
        <v>12_18B.LO.W</v>
      </c>
      <c r="AU1540" s="18" t="s">
        <v>72</v>
      </c>
      <c r="AV1540" s="18" t="s">
        <v>133</v>
      </c>
      <c r="AW1540" s="20" t="s">
        <v>113</v>
      </c>
      <c r="AX1540" s="227">
        <v>1230501</v>
      </c>
      <c r="AY1540" s="228">
        <v>0</v>
      </c>
      <c r="AZ1540" s="225" t="e">
        <f t="shared" si="194"/>
        <v>#N/A</v>
      </c>
    </row>
    <row r="1541" spans="46:52" x14ac:dyDescent="0.3">
      <c r="AT1541" s="44" t="str">
        <f t="shared" si="193"/>
        <v>12_20B.LO.W</v>
      </c>
      <c r="AU1541" s="18" t="s">
        <v>72</v>
      </c>
      <c r="AV1541" s="18" t="s">
        <v>219</v>
      </c>
      <c r="AW1541" s="20" t="s">
        <v>113</v>
      </c>
      <c r="AX1541" s="227">
        <v>1230501</v>
      </c>
      <c r="AY1541" s="228">
        <v>0</v>
      </c>
      <c r="AZ1541" s="225" t="e">
        <f t="shared" si="194"/>
        <v>#N/A</v>
      </c>
    </row>
    <row r="1542" spans="46:52" x14ac:dyDescent="0.3">
      <c r="AT1542" s="44" t="str">
        <f t="shared" si="193"/>
        <v>12_22B.LO.W</v>
      </c>
      <c r="AU1542" s="18" t="s">
        <v>72</v>
      </c>
      <c r="AV1542" s="18" t="s">
        <v>336</v>
      </c>
      <c r="AW1542" s="20" t="s">
        <v>113</v>
      </c>
      <c r="AX1542" s="227">
        <v>1230501</v>
      </c>
      <c r="AY1542" s="228">
        <v>0</v>
      </c>
      <c r="AZ1542" s="225" t="e">
        <f t="shared" si="194"/>
        <v>#N/A</v>
      </c>
    </row>
    <row r="1543" spans="46:52" x14ac:dyDescent="0.3">
      <c r="AT1543" s="44" t="str">
        <f t="shared" si="193"/>
        <v>12_24B.LO.W</v>
      </c>
      <c r="AU1543" s="18" t="s">
        <v>72</v>
      </c>
      <c r="AV1543" s="18" t="s">
        <v>424</v>
      </c>
      <c r="AW1543" s="20" t="s">
        <v>113</v>
      </c>
      <c r="AX1543" s="227">
        <v>1230501</v>
      </c>
      <c r="AY1543" s="228">
        <v>0</v>
      </c>
      <c r="AZ1543" s="225" t="e">
        <f t="shared" si="194"/>
        <v>#N/A</v>
      </c>
    </row>
    <row r="1544" spans="46:52" x14ac:dyDescent="0.3">
      <c r="AT1544" s="44" t="str">
        <f t="shared" si="193"/>
        <v>12_26B.LO.W</v>
      </c>
      <c r="AU1544" s="18" t="s">
        <v>72</v>
      </c>
      <c r="AV1544" s="18" t="s">
        <v>510</v>
      </c>
      <c r="AW1544" s="20" t="s">
        <v>113</v>
      </c>
      <c r="AX1544" s="227">
        <v>1230501</v>
      </c>
      <c r="AY1544" s="228">
        <v>0</v>
      </c>
      <c r="AZ1544" s="225" t="e">
        <f t="shared" si="194"/>
        <v>#N/A</v>
      </c>
    </row>
    <row r="1545" spans="46:52" x14ac:dyDescent="0.3">
      <c r="AT1545" s="44" t="str">
        <f t="shared" si="193"/>
        <v>13_14F.LO.W</v>
      </c>
      <c r="AU1545" s="18" t="s">
        <v>72</v>
      </c>
      <c r="AV1545" s="18" t="s">
        <v>623</v>
      </c>
      <c r="AW1545" s="20" t="s">
        <v>113</v>
      </c>
      <c r="AX1545" s="227">
        <v>1230501</v>
      </c>
      <c r="AY1545" s="228">
        <v>0</v>
      </c>
      <c r="AZ1545" s="225" t="e">
        <f t="shared" si="194"/>
        <v>#N/A</v>
      </c>
    </row>
    <row r="1546" spans="46:52" x14ac:dyDescent="0.3">
      <c r="AT1546" s="44" t="str">
        <f t="shared" si="193"/>
        <v>13_14T.LO.W</v>
      </c>
      <c r="AU1546" s="18" t="s">
        <v>72</v>
      </c>
      <c r="AV1546" s="18" t="s">
        <v>971</v>
      </c>
      <c r="AW1546" s="20" t="s">
        <v>113</v>
      </c>
      <c r="AX1546" s="227">
        <v>1230501</v>
      </c>
      <c r="AY1546" s="228">
        <v>0</v>
      </c>
      <c r="AZ1546" s="225" t="e">
        <f t="shared" si="194"/>
        <v>#N/A</v>
      </c>
    </row>
    <row r="1547" spans="46:52" x14ac:dyDescent="0.3">
      <c r="AT1547" s="44" t="str">
        <f t="shared" si="193"/>
        <v>13_15F.LO.W</v>
      </c>
      <c r="AU1547" s="18" t="s">
        <v>72</v>
      </c>
      <c r="AV1547" s="18" t="s">
        <v>653</v>
      </c>
      <c r="AW1547" s="20" t="s">
        <v>113</v>
      </c>
      <c r="AX1547" s="227">
        <v>1230501</v>
      </c>
      <c r="AY1547" s="228">
        <v>0</v>
      </c>
      <c r="AZ1547" s="225" t="e">
        <f t="shared" si="194"/>
        <v>#N/A</v>
      </c>
    </row>
    <row r="1548" spans="46:52" x14ac:dyDescent="0.3">
      <c r="AT1548" s="44" t="str">
        <f t="shared" si="193"/>
        <v>13_15T.LO.W</v>
      </c>
      <c r="AU1548" s="18" t="s">
        <v>72</v>
      </c>
      <c r="AV1548" s="18" t="s">
        <v>997</v>
      </c>
      <c r="AW1548" s="20" t="s">
        <v>113</v>
      </c>
      <c r="AX1548" s="227">
        <v>1230501</v>
      </c>
      <c r="AY1548" s="228">
        <v>0</v>
      </c>
      <c r="AZ1548" s="225" t="e">
        <f t="shared" si="194"/>
        <v>#N/A</v>
      </c>
    </row>
    <row r="1549" spans="46:52" x14ac:dyDescent="0.3">
      <c r="AT1549" s="44" t="str">
        <f t="shared" si="193"/>
        <v>13_16F.LO.W</v>
      </c>
      <c r="AU1549" s="18" t="s">
        <v>72</v>
      </c>
      <c r="AV1549" s="18" t="s">
        <v>690</v>
      </c>
      <c r="AW1549" s="20" t="s">
        <v>113</v>
      </c>
      <c r="AX1549" s="227">
        <v>1230501</v>
      </c>
      <c r="AY1549" s="228">
        <v>0</v>
      </c>
      <c r="AZ1549" s="225" t="e">
        <f t="shared" si="194"/>
        <v>#N/A</v>
      </c>
    </row>
    <row r="1550" spans="46:52" x14ac:dyDescent="0.3">
      <c r="AT1550" s="44" t="str">
        <f t="shared" si="193"/>
        <v>14_14F.LO.W</v>
      </c>
      <c r="AU1550" s="18" t="s">
        <v>72</v>
      </c>
      <c r="AV1550" s="18" t="s">
        <v>638</v>
      </c>
      <c r="AW1550" s="20" t="s">
        <v>113</v>
      </c>
      <c r="AX1550" s="227">
        <v>1230501</v>
      </c>
      <c r="AY1550" s="228">
        <v>0</v>
      </c>
      <c r="AZ1550" s="225" t="e">
        <f t="shared" si="194"/>
        <v>#N/A</v>
      </c>
    </row>
    <row r="1551" spans="46:52" x14ac:dyDescent="0.3">
      <c r="AT1551" s="44" t="str">
        <f t="shared" si="193"/>
        <v>14_14T.LO.W</v>
      </c>
      <c r="AU1551" s="18" t="s">
        <v>72</v>
      </c>
      <c r="AV1551" s="18" t="s">
        <v>979</v>
      </c>
      <c r="AW1551" s="20" t="s">
        <v>113</v>
      </c>
      <c r="AX1551" s="227">
        <v>1230501</v>
      </c>
      <c r="AY1551" s="228">
        <v>0</v>
      </c>
      <c r="AZ1551" s="225" t="e">
        <f t="shared" si="194"/>
        <v>#N/A</v>
      </c>
    </row>
    <row r="1552" spans="46:52" x14ac:dyDescent="0.3">
      <c r="AT1552" s="44" t="str">
        <f t="shared" si="193"/>
        <v>14_15F.LO.W</v>
      </c>
      <c r="AU1552" s="18" t="s">
        <v>72</v>
      </c>
      <c r="AV1552" s="18" t="s">
        <v>671</v>
      </c>
      <c r="AW1552" s="20" t="s">
        <v>113</v>
      </c>
      <c r="AX1552" s="227">
        <v>1230501</v>
      </c>
      <c r="AY1552" s="228">
        <v>0</v>
      </c>
      <c r="AZ1552" s="225" t="e">
        <f t="shared" si="194"/>
        <v>#N/A</v>
      </c>
    </row>
    <row r="1553" spans="46:52" x14ac:dyDescent="0.3">
      <c r="AT1553" s="44" t="str">
        <f t="shared" si="193"/>
        <v>14_15T.LO.W</v>
      </c>
      <c r="AU1553" s="18" t="s">
        <v>72</v>
      </c>
      <c r="AV1553" s="18" t="s">
        <v>1004</v>
      </c>
      <c r="AW1553" s="20" t="s">
        <v>113</v>
      </c>
      <c r="AX1553" s="227">
        <v>1230501</v>
      </c>
      <c r="AY1553" s="228">
        <v>0</v>
      </c>
      <c r="AZ1553" s="225" t="e">
        <f t="shared" si="194"/>
        <v>#N/A</v>
      </c>
    </row>
    <row r="1554" spans="46:52" x14ac:dyDescent="0.3">
      <c r="AT1554" s="44" t="str">
        <f t="shared" si="193"/>
        <v>14_16F.LO.W</v>
      </c>
      <c r="AU1554" s="18" t="s">
        <v>72</v>
      </c>
      <c r="AV1554" s="18" t="s">
        <v>707</v>
      </c>
      <c r="AW1554" s="20" t="s">
        <v>113</v>
      </c>
      <c r="AX1554" s="227">
        <v>1230501</v>
      </c>
      <c r="AY1554" s="228">
        <v>0</v>
      </c>
      <c r="AZ1554" s="225" t="e">
        <f t="shared" si="194"/>
        <v>#N/A</v>
      </c>
    </row>
    <row r="1555" spans="46:52" x14ac:dyDescent="0.3">
      <c r="AT1555" s="44" t="str">
        <f t="shared" ref="AT1555:AT1618" si="195">CONCATENATE(AV1555,".",AU1555,".",AW1555)</f>
        <v>14_16T.LO.W</v>
      </c>
      <c r="AU1555" s="18" t="s">
        <v>72</v>
      </c>
      <c r="AV1555" s="18" t="s">
        <v>1020</v>
      </c>
      <c r="AW1555" s="20" t="s">
        <v>113</v>
      </c>
      <c r="AX1555" s="227">
        <v>1230501</v>
      </c>
      <c r="AY1555" s="228">
        <v>0</v>
      </c>
      <c r="AZ1555" s="225" t="e">
        <f t="shared" si="194"/>
        <v>#N/A</v>
      </c>
    </row>
    <row r="1556" spans="46:52" x14ac:dyDescent="0.3">
      <c r="AT1556" s="44" t="str">
        <f t="shared" si="195"/>
        <v>14_18B.LO.W</v>
      </c>
      <c r="AU1556" s="18" t="s">
        <v>72</v>
      </c>
      <c r="AV1556" s="18" t="s">
        <v>160</v>
      </c>
      <c r="AW1556" s="20" t="s">
        <v>113</v>
      </c>
      <c r="AX1556" s="227">
        <v>1230501</v>
      </c>
      <c r="AY1556" s="228">
        <v>0</v>
      </c>
      <c r="AZ1556" s="225" t="e">
        <f t="shared" si="194"/>
        <v>#N/A</v>
      </c>
    </row>
    <row r="1557" spans="46:52" x14ac:dyDescent="0.3">
      <c r="AT1557" s="44" t="str">
        <f t="shared" si="195"/>
        <v>14_20B.LO.W</v>
      </c>
      <c r="AU1557" s="18" t="s">
        <v>72</v>
      </c>
      <c r="AV1557" s="18" t="s">
        <v>256</v>
      </c>
      <c r="AW1557" s="20" t="s">
        <v>113</v>
      </c>
      <c r="AX1557" s="227">
        <v>1230501</v>
      </c>
      <c r="AY1557" s="228">
        <v>0</v>
      </c>
      <c r="AZ1557" s="225" t="e">
        <f t="shared" si="194"/>
        <v>#N/A</v>
      </c>
    </row>
    <row r="1558" spans="46:52" x14ac:dyDescent="0.3">
      <c r="AT1558" s="44" t="str">
        <f t="shared" si="195"/>
        <v>14_22B.LO.W</v>
      </c>
      <c r="AU1558" s="18" t="s">
        <v>72</v>
      </c>
      <c r="AV1558" s="18" t="s">
        <v>353</v>
      </c>
      <c r="AW1558" s="20" t="s">
        <v>113</v>
      </c>
      <c r="AX1558" s="227">
        <v>1230501</v>
      </c>
      <c r="AY1558" s="228">
        <v>0</v>
      </c>
      <c r="AZ1558" s="225" t="e">
        <f t="shared" si="194"/>
        <v>#N/A</v>
      </c>
    </row>
    <row r="1559" spans="46:52" x14ac:dyDescent="0.3">
      <c r="AT1559" s="44" t="str">
        <f t="shared" si="195"/>
        <v>14_24B.LO.W</v>
      </c>
      <c r="AU1559" s="18" t="s">
        <v>72</v>
      </c>
      <c r="AV1559" s="18" t="s">
        <v>440</v>
      </c>
      <c r="AW1559" s="20" t="s">
        <v>113</v>
      </c>
      <c r="AX1559" s="227">
        <v>1230501</v>
      </c>
      <c r="AY1559" s="228">
        <v>0</v>
      </c>
      <c r="AZ1559" s="225" t="e">
        <f t="shared" si="194"/>
        <v>#N/A</v>
      </c>
    </row>
    <row r="1560" spans="46:52" x14ac:dyDescent="0.3">
      <c r="AT1560" s="44" t="str">
        <f t="shared" si="195"/>
        <v>14_26B.LO.W</v>
      </c>
      <c r="AU1560" s="18" t="s">
        <v>72</v>
      </c>
      <c r="AV1560" s="18" t="s">
        <v>529</v>
      </c>
      <c r="AW1560" s="20" t="s">
        <v>113</v>
      </c>
      <c r="AX1560" s="227">
        <v>1230501</v>
      </c>
      <c r="AY1560" s="228">
        <v>0</v>
      </c>
      <c r="AZ1560" s="225" t="e">
        <f t="shared" si="194"/>
        <v>#N/A</v>
      </c>
    </row>
    <row r="1561" spans="46:52" x14ac:dyDescent="0.3">
      <c r="AT1561" s="44" t="str">
        <f t="shared" si="195"/>
        <v>15_16F.LO.W</v>
      </c>
      <c r="AU1561" s="18" t="s">
        <v>72</v>
      </c>
      <c r="AV1561" s="18" t="s">
        <v>725</v>
      </c>
      <c r="AW1561" s="20" t="s">
        <v>113</v>
      </c>
      <c r="AX1561" s="227">
        <v>1230501</v>
      </c>
      <c r="AY1561" s="228">
        <v>0</v>
      </c>
      <c r="AZ1561" s="225" t="e">
        <f t="shared" si="194"/>
        <v>#N/A</v>
      </c>
    </row>
    <row r="1562" spans="46:52" x14ac:dyDescent="0.3">
      <c r="AT1562" s="44" t="str">
        <f t="shared" si="195"/>
        <v>16_16F.LO.W</v>
      </c>
      <c r="AU1562" s="18" t="s">
        <v>72</v>
      </c>
      <c r="AV1562" s="18" t="s">
        <v>741</v>
      </c>
      <c r="AW1562" s="20" t="s">
        <v>113</v>
      </c>
      <c r="AX1562" s="227">
        <v>1230501</v>
      </c>
      <c r="AY1562" s="228">
        <v>0</v>
      </c>
      <c r="AZ1562" s="225" t="e">
        <f t="shared" si="194"/>
        <v>#N/A</v>
      </c>
    </row>
    <row r="1563" spans="46:52" x14ac:dyDescent="0.3">
      <c r="AT1563" s="44" t="str">
        <f t="shared" si="195"/>
        <v>16_16T.LO.W</v>
      </c>
      <c r="AU1563" s="18" t="s">
        <v>72</v>
      </c>
      <c r="AV1563" s="18" t="s">
        <v>1036</v>
      </c>
      <c r="AW1563" s="20" t="s">
        <v>113</v>
      </c>
      <c r="AX1563" s="227">
        <v>1230501</v>
      </c>
      <c r="AY1563" s="228">
        <v>0</v>
      </c>
      <c r="AZ1563" s="225" t="e">
        <f t="shared" si="194"/>
        <v>#N/A</v>
      </c>
    </row>
    <row r="1564" spans="46:52" x14ac:dyDescent="0.3">
      <c r="AT1564" s="44" t="str">
        <f t="shared" si="195"/>
        <v>16_18B.LO.W</v>
      </c>
      <c r="AU1564" s="18" t="s">
        <v>72</v>
      </c>
      <c r="AV1564" s="18" t="s">
        <v>187</v>
      </c>
      <c r="AW1564" s="20" t="s">
        <v>113</v>
      </c>
      <c r="AX1564" s="227">
        <v>1230501</v>
      </c>
      <c r="AY1564" s="228">
        <v>0</v>
      </c>
      <c r="AZ1564" s="225" t="e">
        <f t="shared" si="194"/>
        <v>#N/A</v>
      </c>
    </row>
    <row r="1565" spans="46:52" x14ac:dyDescent="0.3">
      <c r="AT1565" s="44" t="str">
        <f t="shared" si="195"/>
        <v>16_18F.LO.W</v>
      </c>
      <c r="AU1565" s="18" t="s">
        <v>72</v>
      </c>
      <c r="AV1565" s="18" t="s">
        <v>753</v>
      </c>
      <c r="AW1565" s="20" t="s">
        <v>113</v>
      </c>
      <c r="AX1565" s="227">
        <v>1230501</v>
      </c>
      <c r="AY1565" s="228">
        <v>0</v>
      </c>
      <c r="AZ1565" s="225" t="e">
        <f t="shared" si="194"/>
        <v>#N/A</v>
      </c>
    </row>
    <row r="1566" spans="46:52" x14ac:dyDescent="0.3">
      <c r="AT1566" s="44" t="str">
        <f t="shared" si="195"/>
        <v>16_20B.LO.W</v>
      </c>
      <c r="AU1566" s="18" t="s">
        <v>72</v>
      </c>
      <c r="AV1566" s="18" t="s">
        <v>297</v>
      </c>
      <c r="AW1566" s="20" t="s">
        <v>113</v>
      </c>
      <c r="AX1566" s="227">
        <v>1230501</v>
      </c>
      <c r="AY1566" s="228">
        <v>0</v>
      </c>
      <c r="AZ1566" s="225" t="e">
        <f t="shared" si="194"/>
        <v>#N/A</v>
      </c>
    </row>
    <row r="1567" spans="46:52" x14ac:dyDescent="0.3">
      <c r="AT1567" s="44" t="str">
        <f t="shared" si="195"/>
        <v>16_22B.LO.W</v>
      </c>
      <c r="AU1567" s="18" t="s">
        <v>72</v>
      </c>
      <c r="AV1567" s="18" t="s">
        <v>373</v>
      </c>
      <c r="AW1567" s="20" t="s">
        <v>113</v>
      </c>
      <c r="AX1567" s="227">
        <v>1230501</v>
      </c>
      <c r="AY1567" s="228">
        <v>0</v>
      </c>
      <c r="AZ1567" s="225" t="e">
        <f t="shared" si="194"/>
        <v>#N/A</v>
      </c>
    </row>
    <row r="1568" spans="46:52" x14ac:dyDescent="0.3">
      <c r="AT1568" s="44" t="str">
        <f t="shared" si="195"/>
        <v>16_24B.LO.W</v>
      </c>
      <c r="AU1568" s="18" t="s">
        <v>72</v>
      </c>
      <c r="AV1568" s="18" t="s">
        <v>457</v>
      </c>
      <c r="AW1568" s="20" t="s">
        <v>113</v>
      </c>
      <c r="AX1568" s="227">
        <v>1230501</v>
      </c>
      <c r="AY1568" s="228">
        <v>0</v>
      </c>
      <c r="AZ1568" s="225" t="e">
        <f t="shared" ref="AZ1568:AZ1631" si="196">AY1568*INDEX($DB$90:$DB$92,MATCH($CQ$85,Currency,0))/$DB$90</f>
        <v>#N/A</v>
      </c>
    </row>
    <row r="1569" spans="46:52" x14ac:dyDescent="0.3">
      <c r="AT1569" s="44" t="str">
        <f t="shared" si="195"/>
        <v>16_26B.LO.W</v>
      </c>
      <c r="AU1569" s="18" t="s">
        <v>72</v>
      </c>
      <c r="AV1569" s="18" t="s">
        <v>550</v>
      </c>
      <c r="AW1569" s="20" t="s">
        <v>113</v>
      </c>
      <c r="AX1569" s="227">
        <v>1230501</v>
      </c>
      <c r="AY1569" s="228">
        <v>0</v>
      </c>
      <c r="AZ1569" s="225" t="e">
        <f t="shared" si="196"/>
        <v>#N/A</v>
      </c>
    </row>
    <row r="1570" spans="46:52" x14ac:dyDescent="0.3">
      <c r="AT1570" s="44" t="str">
        <f t="shared" si="195"/>
        <v>18_20B.LO.W</v>
      </c>
      <c r="AU1570" s="18" t="s">
        <v>72</v>
      </c>
      <c r="AV1570" s="18" t="s">
        <v>317</v>
      </c>
      <c r="AW1570" s="20" t="s">
        <v>113</v>
      </c>
      <c r="AX1570" s="227">
        <v>1230501</v>
      </c>
      <c r="AY1570" s="228">
        <v>0</v>
      </c>
      <c r="AZ1570" s="225" t="e">
        <f t="shared" si="196"/>
        <v>#N/A</v>
      </c>
    </row>
    <row r="1571" spans="46:52" x14ac:dyDescent="0.3">
      <c r="AT1571" s="44" t="str">
        <f t="shared" si="195"/>
        <v>18_22B.LO.W</v>
      </c>
      <c r="AU1571" s="18" t="s">
        <v>72</v>
      </c>
      <c r="AV1571" s="18" t="s">
        <v>391</v>
      </c>
      <c r="AW1571" s="20" t="s">
        <v>113</v>
      </c>
      <c r="AX1571" s="227">
        <v>1230501</v>
      </c>
      <c r="AY1571" s="228">
        <v>0</v>
      </c>
      <c r="AZ1571" s="225" t="e">
        <f t="shared" si="196"/>
        <v>#N/A</v>
      </c>
    </row>
    <row r="1572" spans="46:52" x14ac:dyDescent="0.3">
      <c r="AT1572" s="44" t="str">
        <f t="shared" si="195"/>
        <v>18_24B.LO.W</v>
      </c>
      <c r="AU1572" s="18" t="s">
        <v>72</v>
      </c>
      <c r="AV1572" s="18" t="s">
        <v>475</v>
      </c>
      <c r="AW1572" s="20" t="s">
        <v>113</v>
      </c>
      <c r="AX1572" s="227">
        <v>1230501</v>
      </c>
      <c r="AY1572" s="228">
        <v>0</v>
      </c>
      <c r="AZ1572" s="225" t="e">
        <f t="shared" si="196"/>
        <v>#N/A</v>
      </c>
    </row>
    <row r="1573" spans="46:52" x14ac:dyDescent="0.3">
      <c r="AT1573" s="44" t="str">
        <f t="shared" si="195"/>
        <v>20_22B.LO.W</v>
      </c>
      <c r="AU1573" s="18" t="s">
        <v>72</v>
      </c>
      <c r="AV1573" s="18" t="s">
        <v>410</v>
      </c>
      <c r="AW1573" s="20" t="s">
        <v>113</v>
      </c>
      <c r="AX1573" s="227">
        <v>1230501</v>
      </c>
      <c r="AY1573" s="228">
        <v>0</v>
      </c>
      <c r="AZ1573" s="225" t="e">
        <f t="shared" si="196"/>
        <v>#N/A</v>
      </c>
    </row>
    <row r="1574" spans="46:52" x14ac:dyDescent="0.3">
      <c r="AT1574" s="44" t="str">
        <f t="shared" si="195"/>
        <v>20_24B.LO.W</v>
      </c>
      <c r="AU1574" s="18" t="s">
        <v>72</v>
      </c>
      <c r="AV1574" s="18" t="s">
        <v>494</v>
      </c>
      <c r="AW1574" s="20" t="s">
        <v>113</v>
      </c>
      <c r="AX1574" s="227">
        <v>1230501</v>
      </c>
      <c r="AY1574" s="228">
        <v>0</v>
      </c>
      <c r="AZ1574" s="225" t="e">
        <f t="shared" si="196"/>
        <v>#N/A</v>
      </c>
    </row>
    <row r="1575" spans="46:52" x14ac:dyDescent="0.3">
      <c r="AT1575" s="44" t="str">
        <f t="shared" si="195"/>
        <v>3H_13S.LO.W</v>
      </c>
      <c r="AU1575" s="18" t="s">
        <v>72</v>
      </c>
      <c r="AV1575" s="18" t="s">
        <v>1054</v>
      </c>
      <c r="AW1575" s="20" t="s">
        <v>113</v>
      </c>
      <c r="AX1575" s="227">
        <v>1230501</v>
      </c>
      <c r="AY1575" s="228">
        <v>0</v>
      </c>
      <c r="AZ1575" s="225" t="e">
        <f t="shared" si="196"/>
        <v>#N/A</v>
      </c>
    </row>
    <row r="1576" spans="46:52" x14ac:dyDescent="0.3">
      <c r="AT1576" s="44" t="str">
        <f t="shared" si="195"/>
        <v>4_14S.LO.W</v>
      </c>
      <c r="AU1576" s="18" t="s">
        <v>72</v>
      </c>
      <c r="AV1576" s="18" t="s">
        <v>1071</v>
      </c>
      <c r="AW1576" s="20" t="s">
        <v>113</v>
      </c>
      <c r="AX1576" s="227">
        <v>1230501</v>
      </c>
      <c r="AY1576" s="228">
        <v>0</v>
      </c>
      <c r="AZ1576" s="225" t="e">
        <f t="shared" si="196"/>
        <v>#N/A</v>
      </c>
    </row>
    <row r="1577" spans="46:52" x14ac:dyDescent="0.3">
      <c r="AT1577" s="44" t="str">
        <f t="shared" si="195"/>
        <v>4_14x8S.LO.W</v>
      </c>
      <c r="AU1577" s="18" t="s">
        <v>72</v>
      </c>
      <c r="AV1577" s="18" t="s">
        <v>1107</v>
      </c>
      <c r="AW1577" s="20" t="s">
        <v>113</v>
      </c>
      <c r="AX1577" s="227">
        <v>1230501</v>
      </c>
      <c r="AY1577" s="228">
        <v>0</v>
      </c>
      <c r="AZ1577" s="225" t="e">
        <f t="shared" si="196"/>
        <v>#N/A</v>
      </c>
    </row>
    <row r="1578" spans="46:52" x14ac:dyDescent="0.3">
      <c r="AT1578" s="44" t="str">
        <f t="shared" si="195"/>
        <v>5_14S.LO.W</v>
      </c>
      <c r="AU1578" s="18" t="s">
        <v>72</v>
      </c>
      <c r="AV1578" s="18" t="s">
        <v>1081</v>
      </c>
      <c r="AW1578" s="20" t="s">
        <v>113</v>
      </c>
      <c r="AX1578" s="227">
        <v>1230501</v>
      </c>
      <c r="AY1578" s="228">
        <v>0</v>
      </c>
      <c r="AZ1578" s="225" t="e">
        <f t="shared" si="196"/>
        <v>#N/A</v>
      </c>
    </row>
    <row r="1579" spans="46:52" x14ac:dyDescent="0.3">
      <c r="AT1579" s="44" t="str">
        <f t="shared" si="195"/>
        <v>5_14x8S.LO.W</v>
      </c>
      <c r="AU1579" s="18" t="s">
        <v>72</v>
      </c>
      <c r="AV1579" s="18" t="s">
        <v>1118</v>
      </c>
      <c r="AW1579" s="20" t="s">
        <v>113</v>
      </c>
      <c r="AX1579" s="227">
        <v>1230501</v>
      </c>
      <c r="AY1579" s="228">
        <v>0</v>
      </c>
      <c r="AZ1579" s="225" t="e">
        <f t="shared" si="196"/>
        <v>#N/A</v>
      </c>
    </row>
    <row r="1580" spans="46:52" x14ac:dyDescent="0.3">
      <c r="AT1580" s="44" t="str">
        <f t="shared" si="195"/>
        <v>5H_14x8S.LO.W</v>
      </c>
      <c r="AU1580" s="18" t="s">
        <v>72</v>
      </c>
      <c r="AV1580" s="18" t="s">
        <v>1126</v>
      </c>
      <c r="AW1580" s="20" t="s">
        <v>113</v>
      </c>
      <c r="AX1580" s="227">
        <v>1230501</v>
      </c>
      <c r="AY1580" s="228">
        <v>0</v>
      </c>
      <c r="AZ1580" s="225" t="e">
        <f t="shared" si="196"/>
        <v>#N/A</v>
      </c>
    </row>
    <row r="1581" spans="46:52" x14ac:dyDescent="0.3">
      <c r="AT1581" s="44" t="str">
        <f t="shared" si="195"/>
        <v>6_12S.LO.W</v>
      </c>
      <c r="AU1581" s="18" t="s">
        <v>72</v>
      </c>
      <c r="AV1581" s="18" t="s">
        <v>1047</v>
      </c>
      <c r="AW1581" s="20" t="s">
        <v>113</v>
      </c>
      <c r="AX1581" s="227">
        <v>1230501</v>
      </c>
      <c r="AY1581" s="228">
        <v>0</v>
      </c>
      <c r="AZ1581" s="225" t="e">
        <f t="shared" si="196"/>
        <v>#N/A</v>
      </c>
    </row>
    <row r="1582" spans="46:52" x14ac:dyDescent="0.3">
      <c r="AT1582" s="44" t="str">
        <f t="shared" si="195"/>
        <v>6_13S.LO.W</v>
      </c>
      <c r="AU1582" s="18" t="s">
        <v>72</v>
      </c>
      <c r="AV1582" s="18" t="s">
        <v>1066</v>
      </c>
      <c r="AW1582" s="20" t="s">
        <v>113</v>
      </c>
      <c r="AX1582" s="227">
        <v>1230501</v>
      </c>
      <c r="AY1582" s="228">
        <v>0</v>
      </c>
      <c r="AZ1582" s="225" t="e">
        <f t="shared" si="196"/>
        <v>#N/A</v>
      </c>
    </row>
    <row r="1583" spans="46:52" x14ac:dyDescent="0.3">
      <c r="AT1583" s="44" t="str">
        <f t="shared" si="195"/>
        <v>6H_14S.LO.W</v>
      </c>
      <c r="AU1583" s="18" t="s">
        <v>72</v>
      </c>
      <c r="AV1583" s="18" t="s">
        <v>1096</v>
      </c>
      <c r="AW1583" s="20" t="s">
        <v>113</v>
      </c>
      <c r="AX1583" s="227">
        <v>1230501</v>
      </c>
      <c r="AY1583" s="228">
        <v>0</v>
      </c>
      <c r="AZ1583" s="225" t="e">
        <f t="shared" si="196"/>
        <v>#N/A</v>
      </c>
    </row>
    <row r="1584" spans="46:52" x14ac:dyDescent="0.3">
      <c r="AT1584" s="44" t="str">
        <f t="shared" si="195"/>
        <v>6H_14x8S.LO.W</v>
      </c>
      <c r="AU1584" s="18" t="s">
        <v>72</v>
      </c>
      <c r="AV1584" s="18" t="s">
        <v>1134</v>
      </c>
      <c r="AW1584" s="20" t="s">
        <v>113</v>
      </c>
      <c r="AX1584" s="227">
        <v>1230501</v>
      </c>
      <c r="AY1584" s="228">
        <v>0</v>
      </c>
      <c r="AZ1584" s="225" t="e">
        <f t="shared" si="196"/>
        <v>#N/A</v>
      </c>
    </row>
    <row r="1585" spans="46:52" x14ac:dyDescent="0.3">
      <c r="AT1585" s="44" t="str">
        <f t="shared" si="195"/>
        <v>7_10T.LO.W</v>
      </c>
      <c r="AU1585" s="18" t="s">
        <v>72</v>
      </c>
      <c r="AV1585" s="18" t="s">
        <v>795</v>
      </c>
      <c r="AW1585" s="20" t="s">
        <v>113</v>
      </c>
      <c r="AX1585" s="227">
        <v>1230501</v>
      </c>
      <c r="AY1585" s="228">
        <v>0</v>
      </c>
      <c r="AZ1585" s="225" t="e">
        <f t="shared" si="196"/>
        <v>#N/A</v>
      </c>
    </row>
    <row r="1586" spans="46:52" x14ac:dyDescent="0.3">
      <c r="AT1586" s="44" t="str">
        <f t="shared" si="195"/>
        <v>7_8T.LO.W</v>
      </c>
      <c r="AU1586" s="18" t="s">
        <v>72</v>
      </c>
      <c r="AV1586" s="18" t="s">
        <v>778</v>
      </c>
      <c r="AW1586" s="20" t="s">
        <v>113</v>
      </c>
      <c r="AX1586" s="227">
        <v>1230501</v>
      </c>
      <c r="AY1586" s="228">
        <v>0</v>
      </c>
      <c r="AZ1586" s="225" t="e">
        <f t="shared" si="196"/>
        <v>#N/A</v>
      </c>
    </row>
    <row r="1587" spans="46:52" x14ac:dyDescent="0.3">
      <c r="AT1587" s="44" t="str">
        <f t="shared" si="195"/>
        <v>7H_10T.LO.W</v>
      </c>
      <c r="AU1587" s="18" t="s">
        <v>72</v>
      </c>
      <c r="AV1587" s="18" t="s">
        <v>802</v>
      </c>
      <c r="AW1587" s="20" t="s">
        <v>113</v>
      </c>
      <c r="AX1587" s="227">
        <v>1230501</v>
      </c>
      <c r="AY1587" s="228">
        <v>0</v>
      </c>
      <c r="AZ1587" s="225" t="e">
        <f t="shared" si="196"/>
        <v>#N/A</v>
      </c>
    </row>
    <row r="1588" spans="46:52" x14ac:dyDescent="0.3">
      <c r="AT1588" s="44" t="str">
        <f t="shared" si="195"/>
        <v>8_10T.LO.W</v>
      </c>
      <c r="AU1588" s="18" t="s">
        <v>72</v>
      </c>
      <c r="AV1588" s="18" t="s">
        <v>810</v>
      </c>
      <c r="AW1588" s="20" t="s">
        <v>113</v>
      </c>
      <c r="AX1588" s="227">
        <v>1230501</v>
      </c>
      <c r="AY1588" s="228">
        <v>0</v>
      </c>
      <c r="AZ1588" s="225" t="e">
        <f t="shared" si="196"/>
        <v>#N/A</v>
      </c>
    </row>
    <row r="1589" spans="46:52" x14ac:dyDescent="0.3">
      <c r="AT1589" s="44" t="str">
        <f t="shared" si="195"/>
        <v>8_12T.LO.W</v>
      </c>
      <c r="AU1589" s="18" t="s">
        <v>72</v>
      </c>
      <c r="AV1589" s="18" t="s">
        <v>826</v>
      </c>
      <c r="AW1589" s="20" t="s">
        <v>113</v>
      </c>
      <c r="AX1589" s="227">
        <v>1230501</v>
      </c>
      <c r="AY1589" s="228">
        <v>0</v>
      </c>
      <c r="AZ1589" s="225" t="e">
        <f t="shared" si="196"/>
        <v>#N/A</v>
      </c>
    </row>
    <row r="1590" spans="46:52" x14ac:dyDescent="0.3">
      <c r="AT1590" s="44" t="str">
        <f t="shared" si="195"/>
        <v>8_14S.LO.W</v>
      </c>
      <c r="AU1590" s="18" t="s">
        <v>72</v>
      </c>
      <c r="AV1590" s="18" t="s">
        <v>1103</v>
      </c>
      <c r="AW1590" s="20" t="s">
        <v>113</v>
      </c>
      <c r="AX1590" s="227">
        <v>1230501</v>
      </c>
      <c r="AY1590" s="228">
        <v>0</v>
      </c>
      <c r="AZ1590" s="225" t="e">
        <f t="shared" si="196"/>
        <v>#N/A</v>
      </c>
    </row>
    <row r="1591" spans="46:52" x14ac:dyDescent="0.3">
      <c r="AT1591" s="44" t="str">
        <f t="shared" si="195"/>
        <v>8_8T.LO.W</v>
      </c>
      <c r="AU1591" s="18" t="s">
        <v>72</v>
      </c>
      <c r="AV1591" s="18" t="s">
        <v>785</v>
      </c>
      <c r="AW1591" s="20" t="s">
        <v>113</v>
      </c>
      <c r="AX1591" s="227">
        <v>1230501</v>
      </c>
      <c r="AY1591" s="228">
        <v>0</v>
      </c>
      <c r="AZ1591" s="225" t="e">
        <f t="shared" si="196"/>
        <v>#N/A</v>
      </c>
    </row>
    <row r="1592" spans="46:52" x14ac:dyDescent="0.3">
      <c r="AT1592" s="44" t="str">
        <f t="shared" si="195"/>
        <v>9_10T.LO.W</v>
      </c>
      <c r="AU1592" s="18" t="s">
        <v>72</v>
      </c>
      <c r="AV1592" s="18" t="s">
        <v>818</v>
      </c>
      <c r="AW1592" s="20" t="s">
        <v>113</v>
      </c>
      <c r="AX1592" s="227">
        <v>1230501</v>
      </c>
      <c r="AY1592" s="228">
        <v>0</v>
      </c>
      <c r="AZ1592" s="225" t="e">
        <f t="shared" si="196"/>
        <v>#N/A</v>
      </c>
    </row>
    <row r="1593" spans="46:52" x14ac:dyDescent="0.3">
      <c r="AT1593" s="44" t="str">
        <f t="shared" si="195"/>
        <v>9_12T.LO.W</v>
      </c>
      <c r="AU1593" s="18" t="s">
        <v>72</v>
      </c>
      <c r="AV1593" s="18" t="s">
        <v>840</v>
      </c>
      <c r="AW1593" s="20" t="s">
        <v>113</v>
      </c>
      <c r="AX1593" s="227">
        <v>1230501</v>
      </c>
      <c r="AY1593" s="228">
        <v>0</v>
      </c>
      <c r="AZ1593" s="225" t="e">
        <f t="shared" si="196"/>
        <v>#N/A</v>
      </c>
    </row>
    <row r="1594" spans="46:52" x14ac:dyDescent="0.3">
      <c r="AT1594" s="44" t="str">
        <f t="shared" si="195"/>
        <v>9_13T.LO.W</v>
      </c>
      <c r="AU1594" s="18" t="s">
        <v>72</v>
      </c>
      <c r="AV1594" s="18" t="s">
        <v>876</v>
      </c>
      <c r="AW1594" s="20" t="s">
        <v>113</v>
      </c>
      <c r="AX1594" s="227">
        <v>1230501</v>
      </c>
      <c r="AY1594" s="228">
        <v>0</v>
      </c>
      <c r="AZ1594" s="225" t="e">
        <f t="shared" si="196"/>
        <v>#N/A</v>
      </c>
    </row>
    <row r="1595" spans="46:52" x14ac:dyDescent="0.3">
      <c r="AT1595" s="44" t="str">
        <f t="shared" si="195"/>
        <v>9_14T.LO.W</v>
      </c>
      <c r="AU1595" s="18" t="s">
        <v>72</v>
      </c>
      <c r="AV1595" s="18" t="s">
        <v>917</v>
      </c>
      <c r="AW1595" s="20" t="s">
        <v>113</v>
      </c>
      <c r="AX1595" s="227">
        <v>1230501</v>
      </c>
      <c r="AY1595" s="228">
        <v>0</v>
      </c>
      <c r="AZ1595" s="225" t="e">
        <f t="shared" si="196"/>
        <v>#N/A</v>
      </c>
    </row>
    <row r="1596" spans="46:52" x14ac:dyDescent="0.3">
      <c r="AT1596" s="44" t="str">
        <f t="shared" si="195"/>
        <v>10_12T.LX.IOV</v>
      </c>
      <c r="AU1596" s="18" t="s">
        <v>71</v>
      </c>
      <c r="AV1596" s="18" t="s">
        <v>850</v>
      </c>
      <c r="AW1596" s="20" t="s">
        <v>1065</v>
      </c>
      <c r="AX1596" s="227">
        <v>1230501</v>
      </c>
      <c r="AY1596" s="228">
        <v>0</v>
      </c>
      <c r="AZ1596" s="225" t="e">
        <f t="shared" si="196"/>
        <v>#N/A</v>
      </c>
    </row>
    <row r="1597" spans="46:52" x14ac:dyDescent="0.3">
      <c r="AT1597" s="44" t="str">
        <f t="shared" si="195"/>
        <v>10_13T.LX.IOV</v>
      </c>
      <c r="AU1597" s="18" t="s">
        <v>71</v>
      </c>
      <c r="AV1597" s="18" t="s">
        <v>888</v>
      </c>
      <c r="AW1597" s="20" t="s">
        <v>1065</v>
      </c>
      <c r="AX1597" s="227">
        <v>1230501</v>
      </c>
      <c r="AY1597" s="228">
        <v>0</v>
      </c>
      <c r="AZ1597" s="225" t="e">
        <f t="shared" si="196"/>
        <v>#N/A</v>
      </c>
    </row>
    <row r="1598" spans="46:52" x14ac:dyDescent="0.3">
      <c r="AT1598" s="44" t="str">
        <f t="shared" si="195"/>
        <v>10_14S.LX.IOV</v>
      </c>
      <c r="AU1598" s="18" t="s">
        <v>71</v>
      </c>
      <c r="AV1598" s="18" t="s">
        <v>1182</v>
      </c>
      <c r="AW1598" s="20" t="s">
        <v>1065</v>
      </c>
      <c r="AX1598" s="227">
        <v>1230501</v>
      </c>
      <c r="AY1598" s="228">
        <v>0</v>
      </c>
      <c r="AZ1598" s="225" t="e">
        <f t="shared" si="196"/>
        <v>#N/A</v>
      </c>
    </row>
    <row r="1599" spans="46:52" x14ac:dyDescent="0.3">
      <c r="AT1599" s="44" t="str">
        <f t="shared" si="195"/>
        <v>10_14T.LX.IOV</v>
      </c>
      <c r="AU1599" s="18" t="s">
        <v>71</v>
      </c>
      <c r="AV1599" s="18" t="s">
        <v>930</v>
      </c>
      <c r="AW1599" s="20" t="s">
        <v>1065</v>
      </c>
      <c r="AX1599" s="227">
        <v>1230501</v>
      </c>
      <c r="AY1599" s="228">
        <v>0</v>
      </c>
      <c r="AZ1599" s="225" t="e">
        <f t="shared" si="196"/>
        <v>#N/A</v>
      </c>
    </row>
    <row r="1600" spans="46:52" x14ac:dyDescent="0.3">
      <c r="AT1600" s="44" t="str">
        <f t="shared" si="195"/>
        <v>11_12T.LX.IOV</v>
      </c>
      <c r="AU1600" s="18" t="s">
        <v>71</v>
      </c>
      <c r="AV1600" s="18" t="s">
        <v>863</v>
      </c>
      <c r="AW1600" s="20" t="s">
        <v>1065</v>
      </c>
      <c r="AX1600" s="227">
        <v>1230501</v>
      </c>
      <c r="AY1600" s="228">
        <v>0</v>
      </c>
      <c r="AZ1600" s="225" t="e">
        <f t="shared" si="196"/>
        <v>#N/A</v>
      </c>
    </row>
    <row r="1601" spans="46:52" x14ac:dyDescent="0.3">
      <c r="AT1601" s="44" t="str">
        <f t="shared" si="195"/>
        <v>11_13T.LX.IOV</v>
      </c>
      <c r="AU1601" s="18" t="s">
        <v>71</v>
      </c>
      <c r="AV1601" s="18" t="s">
        <v>898</v>
      </c>
      <c r="AW1601" s="20" t="s">
        <v>1065</v>
      </c>
      <c r="AX1601" s="227">
        <v>1230501</v>
      </c>
      <c r="AY1601" s="228">
        <v>0</v>
      </c>
      <c r="AZ1601" s="225" t="e">
        <f t="shared" si="196"/>
        <v>#N/A</v>
      </c>
    </row>
    <row r="1602" spans="46:52" x14ac:dyDescent="0.3">
      <c r="AT1602" s="44" t="str">
        <f t="shared" si="195"/>
        <v>11_14T.LX.IOV</v>
      </c>
      <c r="AU1602" s="18" t="s">
        <v>71</v>
      </c>
      <c r="AV1602" s="18" t="s">
        <v>943</v>
      </c>
      <c r="AW1602" s="20" t="s">
        <v>1065</v>
      </c>
      <c r="AX1602" s="227">
        <v>1230501</v>
      </c>
      <c r="AY1602" s="228">
        <v>0</v>
      </c>
      <c r="AZ1602" s="225" t="e">
        <f t="shared" si="196"/>
        <v>#N/A</v>
      </c>
    </row>
    <row r="1603" spans="46:52" x14ac:dyDescent="0.3">
      <c r="AT1603" s="44" t="str">
        <f t="shared" si="195"/>
        <v>12_13T.LX.IOV</v>
      </c>
      <c r="AU1603" s="18" t="s">
        <v>71</v>
      </c>
      <c r="AV1603" s="18" t="s">
        <v>907</v>
      </c>
      <c r="AW1603" s="20" t="s">
        <v>1065</v>
      </c>
      <c r="AX1603" s="227">
        <v>1230501</v>
      </c>
      <c r="AY1603" s="228">
        <v>0</v>
      </c>
      <c r="AZ1603" s="225" t="e">
        <f t="shared" si="196"/>
        <v>#N/A</v>
      </c>
    </row>
    <row r="1604" spans="46:52" x14ac:dyDescent="0.3">
      <c r="AT1604" s="44" t="str">
        <f t="shared" si="195"/>
        <v>12_14F.LX.IOV</v>
      </c>
      <c r="AU1604" s="18" t="s">
        <v>71</v>
      </c>
      <c r="AV1604" s="18" t="s">
        <v>603</v>
      </c>
      <c r="AW1604" s="20" t="s">
        <v>1065</v>
      </c>
      <c r="AX1604" s="227">
        <v>1230501</v>
      </c>
      <c r="AY1604" s="228">
        <v>0</v>
      </c>
      <c r="AZ1604" s="225" t="e">
        <f t="shared" si="196"/>
        <v>#N/A</v>
      </c>
    </row>
    <row r="1605" spans="46:52" x14ac:dyDescent="0.3">
      <c r="AT1605" s="44" t="str">
        <f t="shared" si="195"/>
        <v>12_14T.LX.IOV</v>
      </c>
      <c r="AU1605" s="18" t="s">
        <v>71</v>
      </c>
      <c r="AV1605" s="18" t="s">
        <v>957</v>
      </c>
      <c r="AW1605" s="20" t="s">
        <v>1065</v>
      </c>
      <c r="AX1605" s="227">
        <v>1230501</v>
      </c>
      <c r="AY1605" s="228">
        <v>0</v>
      </c>
      <c r="AZ1605" s="225" t="e">
        <f t="shared" si="196"/>
        <v>#N/A</v>
      </c>
    </row>
    <row r="1606" spans="46:52" x14ac:dyDescent="0.3">
      <c r="AT1606" s="44" t="str">
        <f t="shared" si="195"/>
        <v>12_15T.LX.IOV</v>
      </c>
      <c r="AU1606" s="18" t="s">
        <v>71</v>
      </c>
      <c r="AV1606" s="18" t="s">
        <v>988</v>
      </c>
      <c r="AW1606" s="20" t="s">
        <v>1065</v>
      </c>
      <c r="AX1606" s="227">
        <v>1230501</v>
      </c>
      <c r="AY1606" s="228">
        <v>0</v>
      </c>
      <c r="AZ1606" s="225" t="e">
        <f t="shared" si="196"/>
        <v>#N/A</v>
      </c>
    </row>
    <row r="1607" spans="46:52" x14ac:dyDescent="0.3">
      <c r="AT1607" s="44" t="str">
        <f t="shared" si="195"/>
        <v>12_18B.LX.IOV</v>
      </c>
      <c r="AU1607" s="18" t="s">
        <v>71</v>
      </c>
      <c r="AV1607" s="18" t="s">
        <v>133</v>
      </c>
      <c r="AW1607" s="20" t="s">
        <v>1065</v>
      </c>
      <c r="AX1607" s="227">
        <v>1230501</v>
      </c>
      <c r="AY1607" s="228">
        <v>0</v>
      </c>
      <c r="AZ1607" s="225" t="e">
        <f t="shared" si="196"/>
        <v>#N/A</v>
      </c>
    </row>
    <row r="1608" spans="46:52" x14ac:dyDescent="0.3">
      <c r="AT1608" s="44" t="str">
        <f t="shared" si="195"/>
        <v>12_20B.LX.IOV</v>
      </c>
      <c r="AU1608" s="18" t="s">
        <v>71</v>
      </c>
      <c r="AV1608" s="18" t="s">
        <v>219</v>
      </c>
      <c r="AW1608" s="20" t="s">
        <v>1065</v>
      </c>
      <c r="AX1608" s="227">
        <v>1230501</v>
      </c>
      <c r="AY1608" s="228">
        <v>0</v>
      </c>
      <c r="AZ1608" s="225" t="e">
        <f t="shared" si="196"/>
        <v>#N/A</v>
      </c>
    </row>
    <row r="1609" spans="46:52" x14ac:dyDescent="0.3">
      <c r="AT1609" s="44" t="str">
        <f t="shared" si="195"/>
        <v>12_22B.LX.IOV</v>
      </c>
      <c r="AU1609" s="18" t="s">
        <v>71</v>
      </c>
      <c r="AV1609" s="18" t="s">
        <v>336</v>
      </c>
      <c r="AW1609" s="20" t="s">
        <v>1065</v>
      </c>
      <c r="AX1609" s="227">
        <v>1230501</v>
      </c>
      <c r="AY1609" s="228">
        <v>0</v>
      </c>
      <c r="AZ1609" s="225" t="e">
        <f t="shared" si="196"/>
        <v>#N/A</v>
      </c>
    </row>
    <row r="1610" spans="46:52" x14ac:dyDescent="0.3">
      <c r="AT1610" s="44" t="str">
        <f t="shared" si="195"/>
        <v>12_24B.LX.IOV</v>
      </c>
      <c r="AU1610" s="18" t="s">
        <v>71</v>
      </c>
      <c r="AV1610" s="18" t="s">
        <v>424</v>
      </c>
      <c r="AW1610" s="20" t="s">
        <v>1065</v>
      </c>
      <c r="AX1610" s="227">
        <v>1230501</v>
      </c>
      <c r="AY1610" s="228">
        <v>0</v>
      </c>
      <c r="AZ1610" s="225" t="e">
        <f t="shared" si="196"/>
        <v>#N/A</v>
      </c>
    </row>
    <row r="1611" spans="46:52" x14ac:dyDescent="0.3">
      <c r="AT1611" s="44" t="str">
        <f t="shared" si="195"/>
        <v>12_26B.LX.IOV</v>
      </c>
      <c r="AU1611" s="18" t="s">
        <v>71</v>
      </c>
      <c r="AV1611" s="18" t="s">
        <v>510</v>
      </c>
      <c r="AW1611" s="20" t="s">
        <v>1065</v>
      </c>
      <c r="AX1611" s="227">
        <v>1230501</v>
      </c>
      <c r="AY1611" s="228">
        <v>0</v>
      </c>
      <c r="AZ1611" s="225" t="e">
        <f t="shared" si="196"/>
        <v>#N/A</v>
      </c>
    </row>
    <row r="1612" spans="46:52" x14ac:dyDescent="0.3">
      <c r="AT1612" s="44" t="str">
        <f t="shared" si="195"/>
        <v>13_14F.LX.IOV</v>
      </c>
      <c r="AU1612" s="18" t="s">
        <v>71</v>
      </c>
      <c r="AV1612" s="18" t="s">
        <v>623</v>
      </c>
      <c r="AW1612" s="20" t="s">
        <v>1065</v>
      </c>
      <c r="AX1612" s="227">
        <v>1230501</v>
      </c>
      <c r="AY1612" s="228">
        <v>0</v>
      </c>
      <c r="AZ1612" s="225" t="e">
        <f t="shared" si="196"/>
        <v>#N/A</v>
      </c>
    </row>
    <row r="1613" spans="46:52" x14ac:dyDescent="0.3">
      <c r="AT1613" s="44" t="str">
        <f t="shared" si="195"/>
        <v>13_14T.LX.IOV</v>
      </c>
      <c r="AU1613" s="18" t="s">
        <v>71</v>
      </c>
      <c r="AV1613" s="18" t="s">
        <v>971</v>
      </c>
      <c r="AW1613" s="20" t="s">
        <v>1065</v>
      </c>
      <c r="AX1613" s="227">
        <v>1230501</v>
      </c>
      <c r="AY1613" s="228">
        <v>0</v>
      </c>
      <c r="AZ1613" s="225" t="e">
        <f t="shared" si="196"/>
        <v>#N/A</v>
      </c>
    </row>
    <row r="1614" spans="46:52" x14ac:dyDescent="0.3">
      <c r="AT1614" s="44" t="str">
        <f t="shared" si="195"/>
        <v>13_15F.LX.IOV</v>
      </c>
      <c r="AU1614" s="18" t="s">
        <v>71</v>
      </c>
      <c r="AV1614" s="18" t="s">
        <v>653</v>
      </c>
      <c r="AW1614" s="20" t="s">
        <v>1065</v>
      </c>
      <c r="AX1614" s="227">
        <v>1230501</v>
      </c>
      <c r="AY1614" s="228">
        <v>0</v>
      </c>
      <c r="AZ1614" s="225" t="e">
        <f t="shared" si="196"/>
        <v>#N/A</v>
      </c>
    </row>
    <row r="1615" spans="46:52" x14ac:dyDescent="0.3">
      <c r="AT1615" s="44" t="str">
        <f t="shared" si="195"/>
        <v>13_15T.LX.IOV</v>
      </c>
      <c r="AU1615" s="18" t="s">
        <v>71</v>
      </c>
      <c r="AV1615" s="18" t="s">
        <v>997</v>
      </c>
      <c r="AW1615" s="20" t="s">
        <v>1065</v>
      </c>
      <c r="AX1615" s="227">
        <v>1230501</v>
      </c>
      <c r="AY1615" s="228">
        <v>0</v>
      </c>
      <c r="AZ1615" s="225" t="e">
        <f t="shared" si="196"/>
        <v>#N/A</v>
      </c>
    </row>
    <row r="1616" spans="46:52" x14ac:dyDescent="0.3">
      <c r="AT1616" s="44" t="str">
        <f t="shared" si="195"/>
        <v>13_16F.LX.IOV</v>
      </c>
      <c r="AU1616" s="18" t="s">
        <v>71</v>
      </c>
      <c r="AV1616" s="18" t="s">
        <v>690</v>
      </c>
      <c r="AW1616" s="20" t="s">
        <v>1065</v>
      </c>
      <c r="AX1616" s="227">
        <v>1230501</v>
      </c>
      <c r="AY1616" s="228">
        <v>0</v>
      </c>
      <c r="AZ1616" s="225" t="e">
        <f t="shared" si="196"/>
        <v>#N/A</v>
      </c>
    </row>
    <row r="1617" spans="46:52" x14ac:dyDescent="0.3">
      <c r="AT1617" s="44" t="str">
        <f t="shared" si="195"/>
        <v>13_16T.LX.IOV</v>
      </c>
      <c r="AU1617" s="18" t="s">
        <v>71</v>
      </c>
      <c r="AV1617" s="18" t="s">
        <v>1012</v>
      </c>
      <c r="AW1617" s="20" t="s">
        <v>1065</v>
      </c>
      <c r="AX1617" s="227">
        <v>1230501</v>
      </c>
      <c r="AY1617" s="228">
        <v>0</v>
      </c>
      <c r="AZ1617" s="225" t="e">
        <f t="shared" si="196"/>
        <v>#N/A</v>
      </c>
    </row>
    <row r="1618" spans="46:52" x14ac:dyDescent="0.3">
      <c r="AT1618" s="44" t="str">
        <f t="shared" si="195"/>
        <v>14_14F.LX.IOV</v>
      </c>
      <c r="AU1618" s="18" t="s">
        <v>71</v>
      </c>
      <c r="AV1618" s="18" t="s">
        <v>638</v>
      </c>
      <c r="AW1618" s="20" t="s">
        <v>1065</v>
      </c>
      <c r="AX1618" s="227">
        <v>1230501</v>
      </c>
      <c r="AY1618" s="228">
        <v>0</v>
      </c>
      <c r="AZ1618" s="225" t="e">
        <f t="shared" si="196"/>
        <v>#N/A</v>
      </c>
    </row>
    <row r="1619" spans="46:52" x14ac:dyDescent="0.3">
      <c r="AT1619" s="44" t="str">
        <f t="shared" ref="AT1619:AT1682" si="197">CONCATENATE(AV1619,".",AU1619,".",AW1619)</f>
        <v>14_14T.LX.IOV</v>
      </c>
      <c r="AU1619" s="18" t="s">
        <v>71</v>
      </c>
      <c r="AV1619" s="18" t="s">
        <v>979</v>
      </c>
      <c r="AW1619" s="20" t="s">
        <v>1065</v>
      </c>
      <c r="AX1619" s="227">
        <v>1230501</v>
      </c>
      <c r="AY1619" s="228">
        <v>0</v>
      </c>
      <c r="AZ1619" s="225" t="e">
        <f t="shared" si="196"/>
        <v>#N/A</v>
      </c>
    </row>
    <row r="1620" spans="46:52" x14ac:dyDescent="0.3">
      <c r="AT1620" s="44" t="str">
        <f t="shared" si="197"/>
        <v>14_15F.LX.IOV</v>
      </c>
      <c r="AU1620" s="18" t="s">
        <v>71</v>
      </c>
      <c r="AV1620" s="18" t="s">
        <v>671</v>
      </c>
      <c r="AW1620" s="20" t="s">
        <v>1065</v>
      </c>
      <c r="AX1620" s="227">
        <v>1230501</v>
      </c>
      <c r="AY1620" s="228">
        <v>0</v>
      </c>
      <c r="AZ1620" s="225" t="e">
        <f t="shared" si="196"/>
        <v>#N/A</v>
      </c>
    </row>
    <row r="1621" spans="46:52" x14ac:dyDescent="0.3">
      <c r="AT1621" s="44" t="str">
        <f t="shared" si="197"/>
        <v>14_15T.LX.IOV</v>
      </c>
      <c r="AU1621" s="18" t="s">
        <v>71</v>
      </c>
      <c r="AV1621" s="18" t="s">
        <v>1004</v>
      </c>
      <c r="AW1621" s="20" t="s">
        <v>1065</v>
      </c>
      <c r="AX1621" s="227">
        <v>1230501</v>
      </c>
      <c r="AY1621" s="228">
        <v>0</v>
      </c>
      <c r="AZ1621" s="225" t="e">
        <f t="shared" si="196"/>
        <v>#N/A</v>
      </c>
    </row>
    <row r="1622" spans="46:52" x14ac:dyDescent="0.3">
      <c r="AT1622" s="44" t="str">
        <f t="shared" si="197"/>
        <v>14_16F.LX.IOV</v>
      </c>
      <c r="AU1622" s="18" t="s">
        <v>71</v>
      </c>
      <c r="AV1622" s="18" t="s">
        <v>707</v>
      </c>
      <c r="AW1622" s="20" t="s">
        <v>1065</v>
      </c>
      <c r="AX1622" s="227">
        <v>1230501</v>
      </c>
      <c r="AY1622" s="228">
        <v>0</v>
      </c>
      <c r="AZ1622" s="225" t="e">
        <f t="shared" si="196"/>
        <v>#N/A</v>
      </c>
    </row>
    <row r="1623" spans="46:52" x14ac:dyDescent="0.3">
      <c r="AT1623" s="44" t="str">
        <f t="shared" si="197"/>
        <v>14_16T.LX.IOV</v>
      </c>
      <c r="AU1623" s="18" t="s">
        <v>71</v>
      </c>
      <c r="AV1623" s="18" t="s">
        <v>1020</v>
      </c>
      <c r="AW1623" s="20" t="s">
        <v>1065</v>
      </c>
      <c r="AX1623" s="227">
        <v>1230501</v>
      </c>
      <c r="AY1623" s="228">
        <v>0</v>
      </c>
      <c r="AZ1623" s="225" t="e">
        <f t="shared" si="196"/>
        <v>#N/A</v>
      </c>
    </row>
    <row r="1624" spans="46:52" x14ac:dyDescent="0.3">
      <c r="AT1624" s="44" t="str">
        <f t="shared" si="197"/>
        <v>14_18B.LX.IOV</v>
      </c>
      <c r="AU1624" s="18" t="s">
        <v>71</v>
      </c>
      <c r="AV1624" s="18" t="s">
        <v>160</v>
      </c>
      <c r="AW1624" s="20" t="s">
        <v>1065</v>
      </c>
      <c r="AX1624" s="227">
        <v>1230501</v>
      </c>
      <c r="AY1624" s="228">
        <v>0</v>
      </c>
      <c r="AZ1624" s="225" t="e">
        <f t="shared" si="196"/>
        <v>#N/A</v>
      </c>
    </row>
    <row r="1625" spans="46:52" x14ac:dyDescent="0.3">
      <c r="AT1625" s="44" t="str">
        <f t="shared" si="197"/>
        <v>14_20B.LX.IOV</v>
      </c>
      <c r="AU1625" s="18" t="s">
        <v>71</v>
      </c>
      <c r="AV1625" s="18" t="s">
        <v>256</v>
      </c>
      <c r="AW1625" s="20" t="s">
        <v>1065</v>
      </c>
      <c r="AX1625" s="227">
        <v>1230501</v>
      </c>
      <c r="AY1625" s="228">
        <v>0</v>
      </c>
      <c r="AZ1625" s="225" t="e">
        <f t="shared" si="196"/>
        <v>#N/A</v>
      </c>
    </row>
    <row r="1626" spans="46:52" x14ac:dyDescent="0.3">
      <c r="AT1626" s="44" t="str">
        <f t="shared" si="197"/>
        <v>14_22B.LX.IOV</v>
      </c>
      <c r="AU1626" s="18" t="s">
        <v>71</v>
      </c>
      <c r="AV1626" s="18" t="s">
        <v>353</v>
      </c>
      <c r="AW1626" s="20" t="s">
        <v>1065</v>
      </c>
      <c r="AX1626" s="227">
        <v>1230501</v>
      </c>
      <c r="AY1626" s="228">
        <v>0</v>
      </c>
      <c r="AZ1626" s="225" t="e">
        <f t="shared" si="196"/>
        <v>#N/A</v>
      </c>
    </row>
    <row r="1627" spans="46:52" x14ac:dyDescent="0.3">
      <c r="AT1627" s="44" t="str">
        <f t="shared" si="197"/>
        <v>14_24B.LX.IOV</v>
      </c>
      <c r="AU1627" s="18" t="s">
        <v>71</v>
      </c>
      <c r="AV1627" s="18" t="s">
        <v>440</v>
      </c>
      <c r="AW1627" s="20" t="s">
        <v>1065</v>
      </c>
      <c r="AX1627" s="227">
        <v>1230501</v>
      </c>
      <c r="AY1627" s="228">
        <v>0</v>
      </c>
      <c r="AZ1627" s="225" t="e">
        <f t="shared" si="196"/>
        <v>#N/A</v>
      </c>
    </row>
    <row r="1628" spans="46:52" x14ac:dyDescent="0.3">
      <c r="AT1628" s="44" t="str">
        <f t="shared" si="197"/>
        <v>14_26B.LX.IOV</v>
      </c>
      <c r="AU1628" s="18" t="s">
        <v>71</v>
      </c>
      <c r="AV1628" s="18" t="s">
        <v>529</v>
      </c>
      <c r="AW1628" s="20" t="s">
        <v>1065</v>
      </c>
      <c r="AX1628" s="227">
        <v>1230501</v>
      </c>
      <c r="AY1628" s="228">
        <v>0</v>
      </c>
      <c r="AZ1628" s="225" t="e">
        <f t="shared" si="196"/>
        <v>#N/A</v>
      </c>
    </row>
    <row r="1629" spans="46:52" x14ac:dyDescent="0.3">
      <c r="AT1629" s="44" t="str">
        <f t="shared" si="197"/>
        <v>15_16F.LX.IOV</v>
      </c>
      <c r="AU1629" s="18" t="s">
        <v>71</v>
      </c>
      <c r="AV1629" s="18" t="s">
        <v>725</v>
      </c>
      <c r="AW1629" s="20" t="s">
        <v>1065</v>
      </c>
      <c r="AX1629" s="227">
        <v>1230501</v>
      </c>
      <c r="AY1629" s="228">
        <v>0</v>
      </c>
      <c r="AZ1629" s="225" t="e">
        <f t="shared" si="196"/>
        <v>#N/A</v>
      </c>
    </row>
    <row r="1630" spans="46:52" x14ac:dyDescent="0.3">
      <c r="AT1630" s="44" t="str">
        <f t="shared" si="197"/>
        <v>15_16T.LX.IOV</v>
      </c>
      <c r="AU1630" s="18" t="s">
        <v>71</v>
      </c>
      <c r="AV1630" s="18" t="s">
        <v>1028</v>
      </c>
      <c r="AW1630" s="20" t="s">
        <v>1065</v>
      </c>
      <c r="AX1630" s="227">
        <v>1230501</v>
      </c>
      <c r="AY1630" s="228">
        <v>0</v>
      </c>
      <c r="AZ1630" s="225" t="e">
        <f t="shared" si="196"/>
        <v>#N/A</v>
      </c>
    </row>
    <row r="1631" spans="46:52" x14ac:dyDescent="0.3">
      <c r="AT1631" s="44" t="str">
        <f t="shared" si="197"/>
        <v>16_16F.LX.IOV</v>
      </c>
      <c r="AU1631" s="18" t="s">
        <v>71</v>
      </c>
      <c r="AV1631" s="18" t="s">
        <v>741</v>
      </c>
      <c r="AW1631" s="20" t="s">
        <v>1065</v>
      </c>
      <c r="AX1631" s="227">
        <v>1230501</v>
      </c>
      <c r="AY1631" s="228">
        <v>0</v>
      </c>
      <c r="AZ1631" s="225" t="e">
        <f t="shared" si="196"/>
        <v>#N/A</v>
      </c>
    </row>
    <row r="1632" spans="46:52" x14ac:dyDescent="0.3">
      <c r="AT1632" s="44" t="str">
        <f t="shared" si="197"/>
        <v>16_16T.LX.IOV</v>
      </c>
      <c r="AU1632" s="18" t="s">
        <v>71</v>
      </c>
      <c r="AV1632" s="18" t="s">
        <v>1036</v>
      </c>
      <c r="AW1632" s="20" t="s">
        <v>1065</v>
      </c>
      <c r="AX1632" s="227">
        <v>1230501</v>
      </c>
      <c r="AY1632" s="228">
        <v>0</v>
      </c>
      <c r="AZ1632" s="225" t="e">
        <f t="shared" ref="AZ1632:AZ1695" si="198">AY1632*INDEX($DB$90:$DB$92,MATCH($CQ$85,Currency,0))/$DB$90</f>
        <v>#N/A</v>
      </c>
    </row>
    <row r="1633" spans="46:52" x14ac:dyDescent="0.3">
      <c r="AT1633" s="44" t="str">
        <f t="shared" si="197"/>
        <v>16_18B.LX.IOV</v>
      </c>
      <c r="AU1633" s="18" t="s">
        <v>71</v>
      </c>
      <c r="AV1633" s="18" t="s">
        <v>187</v>
      </c>
      <c r="AW1633" s="20" t="s">
        <v>1065</v>
      </c>
      <c r="AX1633" s="227">
        <v>1230501</v>
      </c>
      <c r="AY1633" s="228">
        <v>0</v>
      </c>
      <c r="AZ1633" s="225" t="e">
        <f t="shared" si="198"/>
        <v>#N/A</v>
      </c>
    </row>
    <row r="1634" spans="46:52" x14ac:dyDescent="0.3">
      <c r="AT1634" s="44" t="str">
        <f t="shared" si="197"/>
        <v>16_18F.LX.IOV</v>
      </c>
      <c r="AU1634" s="18" t="s">
        <v>71</v>
      </c>
      <c r="AV1634" s="18" t="s">
        <v>753</v>
      </c>
      <c r="AW1634" s="20" t="s">
        <v>1065</v>
      </c>
      <c r="AX1634" s="227">
        <v>1230501</v>
      </c>
      <c r="AY1634" s="228">
        <v>0</v>
      </c>
      <c r="AZ1634" s="225" t="e">
        <f t="shared" si="198"/>
        <v>#N/A</v>
      </c>
    </row>
    <row r="1635" spans="46:52" x14ac:dyDescent="0.3">
      <c r="AT1635" s="44" t="str">
        <f t="shared" si="197"/>
        <v>16_20B.LX.IOV</v>
      </c>
      <c r="AU1635" s="18" t="s">
        <v>71</v>
      </c>
      <c r="AV1635" s="18" t="s">
        <v>297</v>
      </c>
      <c r="AW1635" s="20" t="s">
        <v>1065</v>
      </c>
      <c r="AX1635" s="227">
        <v>1230501</v>
      </c>
      <c r="AY1635" s="228">
        <v>0</v>
      </c>
      <c r="AZ1635" s="225" t="e">
        <f t="shared" si="198"/>
        <v>#N/A</v>
      </c>
    </row>
    <row r="1636" spans="46:52" x14ac:dyDescent="0.3">
      <c r="AT1636" s="44" t="str">
        <f t="shared" si="197"/>
        <v>16_22B.LX.IOV</v>
      </c>
      <c r="AU1636" s="18" t="s">
        <v>71</v>
      </c>
      <c r="AV1636" s="18" t="s">
        <v>373</v>
      </c>
      <c r="AW1636" s="20" t="s">
        <v>1065</v>
      </c>
      <c r="AX1636" s="227">
        <v>1230501</v>
      </c>
      <c r="AY1636" s="228">
        <v>0</v>
      </c>
      <c r="AZ1636" s="225" t="e">
        <f t="shared" si="198"/>
        <v>#N/A</v>
      </c>
    </row>
    <row r="1637" spans="46:52" x14ac:dyDescent="0.3">
      <c r="AT1637" s="44" t="str">
        <f t="shared" si="197"/>
        <v>16_24B.LX.IOV</v>
      </c>
      <c r="AU1637" s="18" t="s">
        <v>71</v>
      </c>
      <c r="AV1637" s="18" t="s">
        <v>457</v>
      </c>
      <c r="AW1637" s="20" t="s">
        <v>1065</v>
      </c>
      <c r="AX1637" s="227">
        <v>1230501</v>
      </c>
      <c r="AY1637" s="228">
        <v>0</v>
      </c>
      <c r="AZ1637" s="225" t="e">
        <f t="shared" si="198"/>
        <v>#N/A</v>
      </c>
    </row>
    <row r="1638" spans="46:52" x14ac:dyDescent="0.3">
      <c r="AT1638" s="44" t="str">
        <f t="shared" si="197"/>
        <v>16_26B.LX.IOV</v>
      </c>
      <c r="AU1638" s="18" t="s">
        <v>71</v>
      </c>
      <c r="AV1638" s="18" t="s">
        <v>550</v>
      </c>
      <c r="AW1638" s="20" t="s">
        <v>1065</v>
      </c>
      <c r="AX1638" s="227">
        <v>1230501</v>
      </c>
      <c r="AY1638" s="228">
        <v>0</v>
      </c>
      <c r="AZ1638" s="225" t="e">
        <f t="shared" si="198"/>
        <v>#N/A</v>
      </c>
    </row>
    <row r="1639" spans="46:52" x14ac:dyDescent="0.3">
      <c r="AT1639" s="44" t="str">
        <f t="shared" si="197"/>
        <v>18_20B.LX.IOV</v>
      </c>
      <c r="AU1639" s="18" t="s">
        <v>71</v>
      </c>
      <c r="AV1639" s="18" t="s">
        <v>317</v>
      </c>
      <c r="AW1639" s="20" t="s">
        <v>1065</v>
      </c>
      <c r="AX1639" s="227">
        <v>1230501</v>
      </c>
      <c r="AY1639" s="228">
        <v>0</v>
      </c>
      <c r="AZ1639" s="225" t="e">
        <f t="shared" si="198"/>
        <v>#N/A</v>
      </c>
    </row>
    <row r="1640" spans="46:52" x14ac:dyDescent="0.3">
      <c r="AT1640" s="44" t="str">
        <f t="shared" si="197"/>
        <v>18_22B.LX.IOV</v>
      </c>
      <c r="AU1640" s="18" t="s">
        <v>71</v>
      </c>
      <c r="AV1640" s="18" t="s">
        <v>391</v>
      </c>
      <c r="AW1640" s="20" t="s">
        <v>1065</v>
      </c>
      <c r="AX1640" s="227">
        <v>1230501</v>
      </c>
      <c r="AY1640" s="228">
        <v>0</v>
      </c>
      <c r="AZ1640" s="225" t="e">
        <f t="shared" si="198"/>
        <v>#N/A</v>
      </c>
    </row>
    <row r="1641" spans="46:52" x14ac:dyDescent="0.3">
      <c r="AT1641" s="44" t="str">
        <f t="shared" si="197"/>
        <v>18_24B.LX.IOV</v>
      </c>
      <c r="AU1641" s="18" t="s">
        <v>71</v>
      </c>
      <c r="AV1641" s="18" t="s">
        <v>475</v>
      </c>
      <c r="AW1641" s="20" t="s">
        <v>1065</v>
      </c>
      <c r="AX1641" s="227">
        <v>1230501</v>
      </c>
      <c r="AY1641" s="228">
        <v>0</v>
      </c>
      <c r="AZ1641" s="225" t="e">
        <f t="shared" si="198"/>
        <v>#N/A</v>
      </c>
    </row>
    <row r="1642" spans="46:52" x14ac:dyDescent="0.3">
      <c r="AT1642" s="44" t="str">
        <f t="shared" si="197"/>
        <v>20_20B.LX.IOV</v>
      </c>
      <c r="AU1642" s="18" t="s">
        <v>71</v>
      </c>
      <c r="AV1642" s="18" t="s">
        <v>337</v>
      </c>
      <c r="AW1642" s="20" t="s">
        <v>1065</v>
      </c>
      <c r="AX1642" s="227">
        <v>1230501</v>
      </c>
      <c r="AY1642" s="228">
        <v>0</v>
      </c>
      <c r="AZ1642" s="225" t="e">
        <f t="shared" si="198"/>
        <v>#N/A</v>
      </c>
    </row>
    <row r="1643" spans="46:52" x14ac:dyDescent="0.3">
      <c r="AT1643" s="44" t="str">
        <f t="shared" si="197"/>
        <v>20_22B.LX.IOV</v>
      </c>
      <c r="AU1643" s="18" t="s">
        <v>71</v>
      </c>
      <c r="AV1643" s="18" t="s">
        <v>410</v>
      </c>
      <c r="AW1643" s="20" t="s">
        <v>1065</v>
      </c>
      <c r="AX1643" s="227">
        <v>1230501</v>
      </c>
      <c r="AY1643" s="228">
        <v>0</v>
      </c>
      <c r="AZ1643" s="225" t="e">
        <f t="shared" si="198"/>
        <v>#N/A</v>
      </c>
    </row>
    <row r="1644" spans="46:52" x14ac:dyDescent="0.3">
      <c r="AT1644" s="44" t="str">
        <f t="shared" si="197"/>
        <v>20_24B.LX.IOV</v>
      </c>
      <c r="AU1644" s="18" t="s">
        <v>71</v>
      </c>
      <c r="AV1644" s="18" t="s">
        <v>494</v>
      </c>
      <c r="AW1644" s="20" t="s">
        <v>1065</v>
      </c>
      <c r="AX1644" s="227">
        <v>1230501</v>
      </c>
      <c r="AY1644" s="228">
        <v>0</v>
      </c>
      <c r="AZ1644" s="225" t="e">
        <f t="shared" si="198"/>
        <v>#N/A</v>
      </c>
    </row>
    <row r="1645" spans="46:52" x14ac:dyDescent="0.3">
      <c r="AT1645" s="44" t="str">
        <f t="shared" si="197"/>
        <v>4_14S.LX.IOV</v>
      </c>
      <c r="AU1645" s="18" t="s">
        <v>71</v>
      </c>
      <c r="AV1645" s="18" t="s">
        <v>1071</v>
      </c>
      <c r="AW1645" s="20" t="s">
        <v>1065</v>
      </c>
      <c r="AX1645" s="227">
        <v>1230501</v>
      </c>
      <c r="AY1645" s="228">
        <v>0</v>
      </c>
      <c r="AZ1645" s="225" t="e">
        <f t="shared" si="198"/>
        <v>#N/A</v>
      </c>
    </row>
    <row r="1646" spans="46:52" x14ac:dyDescent="0.3">
      <c r="AT1646" s="44" t="str">
        <f t="shared" si="197"/>
        <v>4_14x8S.LX.IOV</v>
      </c>
      <c r="AU1646" s="18" t="s">
        <v>71</v>
      </c>
      <c r="AV1646" s="18" t="s">
        <v>1107</v>
      </c>
      <c r="AW1646" s="20" t="s">
        <v>1065</v>
      </c>
      <c r="AX1646" s="227">
        <v>1230501</v>
      </c>
      <c r="AY1646" s="228">
        <v>0</v>
      </c>
      <c r="AZ1646" s="225" t="e">
        <f t="shared" si="198"/>
        <v>#N/A</v>
      </c>
    </row>
    <row r="1647" spans="46:52" x14ac:dyDescent="0.3">
      <c r="AT1647" s="44" t="str">
        <f t="shared" si="197"/>
        <v>5_14S.LX.IOV</v>
      </c>
      <c r="AU1647" s="18" t="s">
        <v>71</v>
      </c>
      <c r="AV1647" s="18" t="s">
        <v>1081</v>
      </c>
      <c r="AW1647" s="20" t="s">
        <v>1065</v>
      </c>
      <c r="AX1647" s="227">
        <v>1230501</v>
      </c>
      <c r="AY1647" s="228">
        <v>0</v>
      </c>
      <c r="AZ1647" s="225" t="e">
        <f t="shared" si="198"/>
        <v>#N/A</v>
      </c>
    </row>
    <row r="1648" spans="46:52" x14ac:dyDescent="0.3">
      <c r="AT1648" s="44" t="str">
        <f t="shared" si="197"/>
        <v>5_14x8S.LX.IOV</v>
      </c>
      <c r="AU1648" s="18" t="s">
        <v>71</v>
      </c>
      <c r="AV1648" s="18" t="s">
        <v>1118</v>
      </c>
      <c r="AW1648" s="20" t="s">
        <v>1065</v>
      </c>
      <c r="AX1648" s="227">
        <v>1230501</v>
      </c>
      <c r="AY1648" s="228">
        <v>0</v>
      </c>
      <c r="AZ1648" s="225" t="e">
        <f t="shared" si="198"/>
        <v>#N/A</v>
      </c>
    </row>
    <row r="1649" spans="46:52" x14ac:dyDescent="0.3">
      <c r="AT1649" s="44" t="str">
        <f t="shared" si="197"/>
        <v>5H_14x8S.LX.IOV</v>
      </c>
      <c r="AU1649" s="18" t="s">
        <v>71</v>
      </c>
      <c r="AV1649" s="18" t="s">
        <v>1126</v>
      </c>
      <c r="AW1649" s="20" t="s">
        <v>1065</v>
      </c>
      <c r="AX1649" s="227">
        <v>1230501</v>
      </c>
      <c r="AY1649" s="228">
        <v>0</v>
      </c>
      <c r="AZ1649" s="225" t="e">
        <f t="shared" si="198"/>
        <v>#N/A</v>
      </c>
    </row>
    <row r="1650" spans="46:52" x14ac:dyDescent="0.3">
      <c r="AT1650" s="44" t="str">
        <f t="shared" si="197"/>
        <v>6_12S.LX.IOV</v>
      </c>
      <c r="AU1650" s="18" t="s">
        <v>71</v>
      </c>
      <c r="AV1650" s="18" t="s">
        <v>1047</v>
      </c>
      <c r="AW1650" s="20" t="s">
        <v>1065</v>
      </c>
      <c r="AX1650" s="227">
        <v>1230501</v>
      </c>
      <c r="AY1650" s="228">
        <v>0</v>
      </c>
      <c r="AZ1650" s="225" t="e">
        <f t="shared" si="198"/>
        <v>#N/A</v>
      </c>
    </row>
    <row r="1651" spans="46:52" x14ac:dyDescent="0.3">
      <c r="AT1651" s="44" t="str">
        <f t="shared" si="197"/>
        <v>6_13S.LX.IOV</v>
      </c>
      <c r="AU1651" s="18" t="s">
        <v>71</v>
      </c>
      <c r="AV1651" s="18" t="s">
        <v>1066</v>
      </c>
      <c r="AW1651" s="20" t="s">
        <v>1065</v>
      </c>
      <c r="AX1651" s="227">
        <v>1230501</v>
      </c>
      <c r="AY1651" s="228">
        <v>0</v>
      </c>
      <c r="AZ1651" s="225" t="e">
        <f t="shared" si="198"/>
        <v>#N/A</v>
      </c>
    </row>
    <row r="1652" spans="46:52" x14ac:dyDescent="0.3">
      <c r="AT1652" s="44" t="str">
        <f t="shared" si="197"/>
        <v>6H_14S.LX.IOV</v>
      </c>
      <c r="AU1652" s="18" t="s">
        <v>71</v>
      </c>
      <c r="AV1652" s="18" t="s">
        <v>1096</v>
      </c>
      <c r="AW1652" s="20" t="s">
        <v>1065</v>
      </c>
      <c r="AX1652" s="227">
        <v>1230501</v>
      </c>
      <c r="AY1652" s="228">
        <v>0</v>
      </c>
      <c r="AZ1652" s="225" t="e">
        <f t="shared" si="198"/>
        <v>#N/A</v>
      </c>
    </row>
    <row r="1653" spans="46:52" x14ac:dyDescent="0.3">
      <c r="AT1653" s="44" t="str">
        <f t="shared" si="197"/>
        <v>6H_14x8S.LX.IOV</v>
      </c>
      <c r="AU1653" s="18" t="s">
        <v>71</v>
      </c>
      <c r="AV1653" s="18" t="s">
        <v>1134</v>
      </c>
      <c r="AW1653" s="20" t="s">
        <v>1065</v>
      </c>
      <c r="AX1653" s="227">
        <v>1230501</v>
      </c>
      <c r="AY1653" s="228">
        <v>0</v>
      </c>
      <c r="AZ1653" s="225" t="e">
        <f t="shared" si="198"/>
        <v>#N/A</v>
      </c>
    </row>
    <row r="1654" spans="46:52" x14ac:dyDescent="0.3">
      <c r="AT1654" s="44" t="str">
        <f t="shared" si="197"/>
        <v>7_10T.LX.IOV</v>
      </c>
      <c r="AU1654" s="18" t="s">
        <v>71</v>
      </c>
      <c r="AV1654" s="18" t="s">
        <v>795</v>
      </c>
      <c r="AW1654" s="20" t="s">
        <v>1065</v>
      </c>
      <c r="AX1654" s="227">
        <v>1230501</v>
      </c>
      <c r="AY1654" s="228">
        <v>0</v>
      </c>
      <c r="AZ1654" s="225" t="e">
        <f t="shared" si="198"/>
        <v>#N/A</v>
      </c>
    </row>
    <row r="1655" spans="46:52" x14ac:dyDescent="0.3">
      <c r="AT1655" s="44" t="str">
        <f t="shared" si="197"/>
        <v>7H_10T.LX.IOV</v>
      </c>
      <c r="AU1655" s="18" t="s">
        <v>71</v>
      </c>
      <c r="AV1655" s="18" t="s">
        <v>802</v>
      </c>
      <c r="AW1655" s="20" t="s">
        <v>1065</v>
      </c>
      <c r="AX1655" s="227">
        <v>1230501</v>
      </c>
      <c r="AY1655" s="228">
        <v>0</v>
      </c>
      <c r="AZ1655" s="225" t="e">
        <f t="shared" si="198"/>
        <v>#N/A</v>
      </c>
    </row>
    <row r="1656" spans="46:52" x14ac:dyDescent="0.3">
      <c r="AT1656" s="44" t="str">
        <f t="shared" si="197"/>
        <v>8_10T.LX.IOV</v>
      </c>
      <c r="AU1656" s="18" t="s">
        <v>71</v>
      </c>
      <c r="AV1656" s="18" t="s">
        <v>810</v>
      </c>
      <c r="AW1656" s="20" t="s">
        <v>1065</v>
      </c>
      <c r="AX1656" s="227">
        <v>1230501</v>
      </c>
      <c r="AY1656" s="228">
        <v>0</v>
      </c>
      <c r="AZ1656" s="225" t="e">
        <f t="shared" si="198"/>
        <v>#N/A</v>
      </c>
    </row>
    <row r="1657" spans="46:52" x14ac:dyDescent="0.3">
      <c r="AT1657" s="44" t="str">
        <f t="shared" si="197"/>
        <v>8_12T.LX.IOV</v>
      </c>
      <c r="AU1657" s="18" t="s">
        <v>71</v>
      </c>
      <c r="AV1657" s="18" t="s">
        <v>826</v>
      </c>
      <c r="AW1657" s="20" t="s">
        <v>1065</v>
      </c>
      <c r="AX1657" s="227">
        <v>1230501</v>
      </c>
      <c r="AY1657" s="228">
        <v>0</v>
      </c>
      <c r="AZ1657" s="225" t="e">
        <f t="shared" si="198"/>
        <v>#N/A</v>
      </c>
    </row>
    <row r="1658" spans="46:52" x14ac:dyDescent="0.3">
      <c r="AT1658" s="44" t="str">
        <f t="shared" si="197"/>
        <v>8_14S.LX.IOV</v>
      </c>
      <c r="AU1658" s="18" t="s">
        <v>71</v>
      </c>
      <c r="AV1658" s="18" t="s">
        <v>1103</v>
      </c>
      <c r="AW1658" s="20" t="s">
        <v>1065</v>
      </c>
      <c r="AX1658" s="227">
        <v>1230501</v>
      </c>
      <c r="AY1658" s="228">
        <v>0</v>
      </c>
      <c r="AZ1658" s="225" t="e">
        <f t="shared" si="198"/>
        <v>#N/A</v>
      </c>
    </row>
    <row r="1659" spans="46:52" x14ac:dyDescent="0.3">
      <c r="AT1659" s="44" t="str">
        <f t="shared" si="197"/>
        <v>9_10T.LX.IOV</v>
      </c>
      <c r="AU1659" s="18" t="s">
        <v>71</v>
      </c>
      <c r="AV1659" s="18" t="s">
        <v>818</v>
      </c>
      <c r="AW1659" s="20" t="s">
        <v>1065</v>
      </c>
      <c r="AX1659" s="227">
        <v>1230501</v>
      </c>
      <c r="AY1659" s="228">
        <v>0</v>
      </c>
      <c r="AZ1659" s="225" t="e">
        <f t="shared" si="198"/>
        <v>#N/A</v>
      </c>
    </row>
    <row r="1660" spans="46:52" x14ac:dyDescent="0.3">
      <c r="AT1660" s="44" t="str">
        <f t="shared" si="197"/>
        <v>9_12T.LX.IOV</v>
      </c>
      <c r="AU1660" s="18" t="s">
        <v>71</v>
      </c>
      <c r="AV1660" s="18" t="s">
        <v>840</v>
      </c>
      <c r="AW1660" s="20" t="s">
        <v>1065</v>
      </c>
      <c r="AX1660" s="227">
        <v>1230501</v>
      </c>
      <c r="AY1660" s="228">
        <v>0</v>
      </c>
      <c r="AZ1660" s="225" t="e">
        <f t="shared" si="198"/>
        <v>#N/A</v>
      </c>
    </row>
    <row r="1661" spans="46:52" x14ac:dyDescent="0.3">
      <c r="AT1661" s="44" t="str">
        <f t="shared" si="197"/>
        <v>9_13T.LX.IOV</v>
      </c>
      <c r="AU1661" s="18" t="s">
        <v>71</v>
      </c>
      <c r="AV1661" s="18" t="s">
        <v>876</v>
      </c>
      <c r="AW1661" s="20" t="s">
        <v>1065</v>
      </c>
      <c r="AX1661" s="227">
        <v>1230501</v>
      </c>
      <c r="AY1661" s="228">
        <v>0</v>
      </c>
      <c r="AZ1661" s="225" t="e">
        <f t="shared" si="198"/>
        <v>#N/A</v>
      </c>
    </row>
    <row r="1662" spans="46:52" x14ac:dyDescent="0.3">
      <c r="AT1662" s="44" t="str">
        <f t="shared" si="197"/>
        <v>9_14T.LX.IOV</v>
      </c>
      <c r="AU1662" s="18" t="s">
        <v>71</v>
      </c>
      <c r="AV1662" s="18" t="s">
        <v>917</v>
      </c>
      <c r="AW1662" s="20" t="s">
        <v>1065</v>
      </c>
      <c r="AX1662" s="227">
        <v>1230501</v>
      </c>
      <c r="AY1662" s="228">
        <v>0</v>
      </c>
      <c r="AZ1662" s="225" t="e">
        <f t="shared" si="198"/>
        <v>#N/A</v>
      </c>
    </row>
    <row r="1663" spans="46:52" x14ac:dyDescent="0.3">
      <c r="AT1663" s="44" t="str">
        <f t="shared" si="197"/>
        <v>10_12T.LX.S</v>
      </c>
      <c r="AU1663" s="18" t="s">
        <v>71</v>
      </c>
      <c r="AV1663" s="18" t="s">
        <v>850</v>
      </c>
      <c r="AW1663" s="20" t="s">
        <v>386</v>
      </c>
      <c r="AX1663" s="227">
        <v>1230501</v>
      </c>
      <c r="AY1663" s="228">
        <v>0</v>
      </c>
      <c r="AZ1663" s="225" t="e">
        <f t="shared" si="198"/>
        <v>#N/A</v>
      </c>
    </row>
    <row r="1664" spans="46:52" x14ac:dyDescent="0.3">
      <c r="AT1664" s="44" t="str">
        <f t="shared" si="197"/>
        <v>10_13T.LX.S</v>
      </c>
      <c r="AU1664" s="18" t="s">
        <v>71</v>
      </c>
      <c r="AV1664" s="18" t="s">
        <v>888</v>
      </c>
      <c r="AW1664" s="20" t="s">
        <v>386</v>
      </c>
      <c r="AX1664" s="227">
        <v>1230501</v>
      </c>
      <c r="AY1664" s="228">
        <v>0</v>
      </c>
      <c r="AZ1664" s="225" t="e">
        <f t="shared" si="198"/>
        <v>#N/A</v>
      </c>
    </row>
    <row r="1665" spans="46:52" x14ac:dyDescent="0.3">
      <c r="AT1665" s="44" t="str">
        <f t="shared" si="197"/>
        <v>10_14S.LX.S</v>
      </c>
      <c r="AU1665" s="18" t="s">
        <v>71</v>
      </c>
      <c r="AV1665" s="18" t="s">
        <v>1182</v>
      </c>
      <c r="AW1665" s="20" t="s">
        <v>386</v>
      </c>
      <c r="AX1665" s="227">
        <v>1230501</v>
      </c>
      <c r="AY1665" s="228">
        <v>0</v>
      </c>
      <c r="AZ1665" s="225" t="e">
        <f t="shared" si="198"/>
        <v>#N/A</v>
      </c>
    </row>
    <row r="1666" spans="46:52" x14ac:dyDescent="0.3">
      <c r="AT1666" s="44" t="str">
        <f t="shared" si="197"/>
        <v>10_14T.LX.S</v>
      </c>
      <c r="AU1666" s="18" t="s">
        <v>71</v>
      </c>
      <c r="AV1666" s="18" t="s">
        <v>930</v>
      </c>
      <c r="AW1666" s="20" t="s">
        <v>386</v>
      </c>
      <c r="AX1666" s="227">
        <v>1230501</v>
      </c>
      <c r="AY1666" s="228">
        <v>0</v>
      </c>
      <c r="AZ1666" s="225" t="e">
        <f t="shared" si="198"/>
        <v>#N/A</v>
      </c>
    </row>
    <row r="1667" spans="46:52" x14ac:dyDescent="0.3">
      <c r="AT1667" s="44" t="str">
        <f t="shared" si="197"/>
        <v>11_12T.LX.S</v>
      </c>
      <c r="AU1667" s="18" t="s">
        <v>71</v>
      </c>
      <c r="AV1667" s="18" t="s">
        <v>863</v>
      </c>
      <c r="AW1667" s="20" t="s">
        <v>386</v>
      </c>
      <c r="AX1667" s="227">
        <v>1230501</v>
      </c>
      <c r="AY1667" s="228">
        <v>0</v>
      </c>
      <c r="AZ1667" s="225" t="e">
        <f t="shared" si="198"/>
        <v>#N/A</v>
      </c>
    </row>
    <row r="1668" spans="46:52" x14ac:dyDescent="0.3">
      <c r="AT1668" s="44" t="str">
        <f t="shared" si="197"/>
        <v>11_13T.LX.S</v>
      </c>
      <c r="AU1668" s="18" t="s">
        <v>71</v>
      </c>
      <c r="AV1668" s="18" t="s">
        <v>898</v>
      </c>
      <c r="AW1668" s="20" t="s">
        <v>386</v>
      </c>
      <c r="AX1668" s="227">
        <v>1230501</v>
      </c>
      <c r="AY1668" s="228">
        <v>0</v>
      </c>
      <c r="AZ1668" s="225" t="e">
        <f t="shared" si="198"/>
        <v>#N/A</v>
      </c>
    </row>
    <row r="1669" spans="46:52" x14ac:dyDescent="0.3">
      <c r="AT1669" s="44" t="str">
        <f t="shared" si="197"/>
        <v>11_14T.LX.S</v>
      </c>
      <c r="AU1669" s="18" t="s">
        <v>71</v>
      </c>
      <c r="AV1669" s="18" t="s">
        <v>943</v>
      </c>
      <c r="AW1669" s="20" t="s">
        <v>386</v>
      </c>
      <c r="AX1669" s="227">
        <v>1230501</v>
      </c>
      <c r="AY1669" s="228">
        <v>0</v>
      </c>
      <c r="AZ1669" s="225" t="e">
        <f t="shared" si="198"/>
        <v>#N/A</v>
      </c>
    </row>
    <row r="1670" spans="46:52" x14ac:dyDescent="0.3">
      <c r="AT1670" s="44" t="str">
        <f t="shared" si="197"/>
        <v>12_13T.LX.S</v>
      </c>
      <c r="AU1670" s="18" t="s">
        <v>71</v>
      </c>
      <c r="AV1670" s="18" t="s">
        <v>907</v>
      </c>
      <c r="AW1670" s="20" t="s">
        <v>386</v>
      </c>
      <c r="AX1670" s="227">
        <v>1230501</v>
      </c>
      <c r="AY1670" s="228">
        <v>0</v>
      </c>
      <c r="AZ1670" s="225" t="e">
        <f t="shared" si="198"/>
        <v>#N/A</v>
      </c>
    </row>
    <row r="1671" spans="46:52" x14ac:dyDescent="0.3">
      <c r="AT1671" s="44" t="str">
        <f t="shared" si="197"/>
        <v>12_14F.LX.S</v>
      </c>
      <c r="AU1671" s="18" t="s">
        <v>71</v>
      </c>
      <c r="AV1671" s="18" t="s">
        <v>603</v>
      </c>
      <c r="AW1671" s="20" t="s">
        <v>386</v>
      </c>
      <c r="AX1671" s="227">
        <v>1230501</v>
      </c>
      <c r="AY1671" s="228">
        <v>0</v>
      </c>
      <c r="AZ1671" s="225" t="e">
        <f t="shared" si="198"/>
        <v>#N/A</v>
      </c>
    </row>
    <row r="1672" spans="46:52" x14ac:dyDescent="0.3">
      <c r="AT1672" s="44" t="str">
        <f t="shared" si="197"/>
        <v>12_14T.LX.S</v>
      </c>
      <c r="AU1672" s="18" t="s">
        <v>71</v>
      </c>
      <c r="AV1672" s="18" t="s">
        <v>957</v>
      </c>
      <c r="AW1672" s="20" t="s">
        <v>386</v>
      </c>
      <c r="AX1672" s="227">
        <v>1230501</v>
      </c>
      <c r="AY1672" s="228">
        <v>0</v>
      </c>
      <c r="AZ1672" s="225" t="e">
        <f t="shared" si="198"/>
        <v>#N/A</v>
      </c>
    </row>
    <row r="1673" spans="46:52" x14ac:dyDescent="0.3">
      <c r="AT1673" s="44" t="str">
        <f t="shared" si="197"/>
        <v>12_15T.LX.S</v>
      </c>
      <c r="AU1673" s="18" t="s">
        <v>71</v>
      </c>
      <c r="AV1673" s="18" t="s">
        <v>988</v>
      </c>
      <c r="AW1673" s="20" t="s">
        <v>386</v>
      </c>
      <c r="AX1673" s="227">
        <v>1230501</v>
      </c>
      <c r="AY1673" s="228">
        <v>0</v>
      </c>
      <c r="AZ1673" s="225" t="e">
        <f t="shared" si="198"/>
        <v>#N/A</v>
      </c>
    </row>
    <row r="1674" spans="46:52" x14ac:dyDescent="0.3">
      <c r="AT1674" s="44" t="str">
        <f t="shared" si="197"/>
        <v>12_18B.LX.S</v>
      </c>
      <c r="AU1674" s="18" t="s">
        <v>71</v>
      </c>
      <c r="AV1674" s="18" t="s">
        <v>133</v>
      </c>
      <c r="AW1674" s="20" t="s">
        <v>386</v>
      </c>
      <c r="AX1674" s="227">
        <v>1230501</v>
      </c>
      <c r="AY1674" s="228">
        <v>0</v>
      </c>
      <c r="AZ1674" s="225" t="e">
        <f t="shared" si="198"/>
        <v>#N/A</v>
      </c>
    </row>
    <row r="1675" spans="46:52" x14ac:dyDescent="0.3">
      <c r="AT1675" s="44" t="str">
        <f t="shared" si="197"/>
        <v>12_20B.LX.S</v>
      </c>
      <c r="AU1675" s="18" t="s">
        <v>71</v>
      </c>
      <c r="AV1675" s="18" t="s">
        <v>219</v>
      </c>
      <c r="AW1675" s="20" t="s">
        <v>386</v>
      </c>
      <c r="AX1675" s="227">
        <v>1230501</v>
      </c>
      <c r="AY1675" s="228">
        <v>0</v>
      </c>
      <c r="AZ1675" s="225" t="e">
        <f t="shared" si="198"/>
        <v>#N/A</v>
      </c>
    </row>
    <row r="1676" spans="46:52" x14ac:dyDescent="0.3">
      <c r="AT1676" s="44" t="str">
        <f t="shared" si="197"/>
        <v>12_22B.LX.S</v>
      </c>
      <c r="AU1676" s="18" t="s">
        <v>71</v>
      </c>
      <c r="AV1676" s="18" t="s">
        <v>336</v>
      </c>
      <c r="AW1676" s="20" t="s">
        <v>386</v>
      </c>
      <c r="AX1676" s="227">
        <v>1230501</v>
      </c>
      <c r="AY1676" s="228">
        <v>0</v>
      </c>
      <c r="AZ1676" s="225" t="e">
        <f t="shared" si="198"/>
        <v>#N/A</v>
      </c>
    </row>
    <row r="1677" spans="46:52" x14ac:dyDescent="0.3">
      <c r="AT1677" s="44" t="str">
        <f t="shared" si="197"/>
        <v>12_24B.LX.S</v>
      </c>
      <c r="AU1677" s="18" t="s">
        <v>71</v>
      </c>
      <c r="AV1677" s="18" t="s">
        <v>424</v>
      </c>
      <c r="AW1677" s="20" t="s">
        <v>386</v>
      </c>
      <c r="AX1677" s="227">
        <v>1230501</v>
      </c>
      <c r="AY1677" s="228">
        <v>0</v>
      </c>
      <c r="AZ1677" s="225" t="e">
        <f t="shared" si="198"/>
        <v>#N/A</v>
      </c>
    </row>
    <row r="1678" spans="46:52" x14ac:dyDescent="0.3">
      <c r="AT1678" s="44" t="str">
        <f t="shared" si="197"/>
        <v>12_26B.LX.S</v>
      </c>
      <c r="AU1678" s="18" t="s">
        <v>71</v>
      </c>
      <c r="AV1678" s="18" t="s">
        <v>510</v>
      </c>
      <c r="AW1678" s="20" t="s">
        <v>386</v>
      </c>
      <c r="AX1678" s="227">
        <v>1230501</v>
      </c>
      <c r="AY1678" s="228">
        <v>0</v>
      </c>
      <c r="AZ1678" s="225" t="e">
        <f t="shared" si="198"/>
        <v>#N/A</v>
      </c>
    </row>
    <row r="1679" spans="46:52" x14ac:dyDescent="0.3">
      <c r="AT1679" s="44" t="str">
        <f t="shared" si="197"/>
        <v>13_14F.LX.S</v>
      </c>
      <c r="AU1679" s="18" t="s">
        <v>71</v>
      </c>
      <c r="AV1679" s="18" t="s">
        <v>623</v>
      </c>
      <c r="AW1679" s="20" t="s">
        <v>386</v>
      </c>
      <c r="AX1679" s="227">
        <v>1230501</v>
      </c>
      <c r="AY1679" s="228">
        <v>0</v>
      </c>
      <c r="AZ1679" s="225" t="e">
        <f t="shared" si="198"/>
        <v>#N/A</v>
      </c>
    </row>
    <row r="1680" spans="46:52" x14ac:dyDescent="0.3">
      <c r="AT1680" s="44" t="str">
        <f t="shared" si="197"/>
        <v>13_14T.LX.S</v>
      </c>
      <c r="AU1680" s="18" t="s">
        <v>71</v>
      </c>
      <c r="AV1680" s="18" t="s">
        <v>971</v>
      </c>
      <c r="AW1680" s="20" t="s">
        <v>386</v>
      </c>
      <c r="AX1680" s="227">
        <v>1230501</v>
      </c>
      <c r="AY1680" s="228">
        <v>0</v>
      </c>
      <c r="AZ1680" s="225" t="e">
        <f t="shared" si="198"/>
        <v>#N/A</v>
      </c>
    </row>
    <row r="1681" spans="46:52" x14ac:dyDescent="0.3">
      <c r="AT1681" s="44" t="str">
        <f t="shared" si="197"/>
        <v>13_15F.LX.S</v>
      </c>
      <c r="AU1681" s="18" t="s">
        <v>71</v>
      </c>
      <c r="AV1681" s="18" t="s">
        <v>653</v>
      </c>
      <c r="AW1681" s="20" t="s">
        <v>386</v>
      </c>
      <c r="AX1681" s="227">
        <v>1230501</v>
      </c>
      <c r="AY1681" s="228">
        <v>0</v>
      </c>
      <c r="AZ1681" s="225" t="e">
        <f t="shared" si="198"/>
        <v>#N/A</v>
      </c>
    </row>
    <row r="1682" spans="46:52" x14ac:dyDescent="0.3">
      <c r="AT1682" s="44" t="str">
        <f t="shared" si="197"/>
        <v>13_15T.LX.S</v>
      </c>
      <c r="AU1682" s="18" t="s">
        <v>71</v>
      </c>
      <c r="AV1682" s="18" t="s">
        <v>997</v>
      </c>
      <c r="AW1682" s="20" t="s">
        <v>386</v>
      </c>
      <c r="AX1682" s="227">
        <v>1230501</v>
      </c>
      <c r="AY1682" s="228">
        <v>0</v>
      </c>
      <c r="AZ1682" s="225" t="e">
        <f t="shared" si="198"/>
        <v>#N/A</v>
      </c>
    </row>
    <row r="1683" spans="46:52" x14ac:dyDescent="0.3">
      <c r="AT1683" s="44" t="str">
        <f t="shared" ref="AT1683:AT1746" si="199">CONCATENATE(AV1683,".",AU1683,".",AW1683)</f>
        <v>13_16F.LX.S</v>
      </c>
      <c r="AU1683" s="18" t="s">
        <v>71</v>
      </c>
      <c r="AV1683" s="18" t="s">
        <v>690</v>
      </c>
      <c r="AW1683" s="20" t="s">
        <v>386</v>
      </c>
      <c r="AX1683" s="227">
        <v>1230501</v>
      </c>
      <c r="AY1683" s="228">
        <v>0</v>
      </c>
      <c r="AZ1683" s="225" t="e">
        <f t="shared" si="198"/>
        <v>#N/A</v>
      </c>
    </row>
    <row r="1684" spans="46:52" x14ac:dyDescent="0.3">
      <c r="AT1684" s="44" t="str">
        <f t="shared" si="199"/>
        <v>13_16T.LX.S</v>
      </c>
      <c r="AU1684" s="18" t="s">
        <v>71</v>
      </c>
      <c r="AV1684" s="18" t="s">
        <v>1012</v>
      </c>
      <c r="AW1684" s="20" t="s">
        <v>386</v>
      </c>
      <c r="AX1684" s="227">
        <v>1230501</v>
      </c>
      <c r="AY1684" s="228">
        <v>0</v>
      </c>
      <c r="AZ1684" s="225" t="e">
        <f t="shared" si="198"/>
        <v>#N/A</v>
      </c>
    </row>
    <row r="1685" spans="46:52" x14ac:dyDescent="0.3">
      <c r="AT1685" s="44" t="str">
        <f t="shared" si="199"/>
        <v>14_14F.LX.S</v>
      </c>
      <c r="AU1685" s="18" t="s">
        <v>71</v>
      </c>
      <c r="AV1685" s="18" t="s">
        <v>638</v>
      </c>
      <c r="AW1685" s="20" t="s">
        <v>386</v>
      </c>
      <c r="AX1685" s="227">
        <v>1230501</v>
      </c>
      <c r="AY1685" s="228">
        <v>0</v>
      </c>
      <c r="AZ1685" s="225" t="e">
        <f t="shared" si="198"/>
        <v>#N/A</v>
      </c>
    </row>
    <row r="1686" spans="46:52" x14ac:dyDescent="0.3">
      <c r="AT1686" s="44" t="str">
        <f t="shared" si="199"/>
        <v>14_14T.LX.S</v>
      </c>
      <c r="AU1686" s="18" t="s">
        <v>71</v>
      </c>
      <c r="AV1686" s="18" t="s">
        <v>979</v>
      </c>
      <c r="AW1686" s="20" t="s">
        <v>386</v>
      </c>
      <c r="AX1686" s="227">
        <v>1230501</v>
      </c>
      <c r="AY1686" s="228">
        <v>0</v>
      </c>
      <c r="AZ1686" s="225" t="e">
        <f t="shared" si="198"/>
        <v>#N/A</v>
      </c>
    </row>
    <row r="1687" spans="46:52" x14ac:dyDescent="0.3">
      <c r="AT1687" s="44" t="str">
        <f t="shared" si="199"/>
        <v>14_15F.LX.S</v>
      </c>
      <c r="AU1687" s="18" t="s">
        <v>71</v>
      </c>
      <c r="AV1687" s="18" t="s">
        <v>671</v>
      </c>
      <c r="AW1687" s="20" t="s">
        <v>386</v>
      </c>
      <c r="AX1687" s="227">
        <v>1230501</v>
      </c>
      <c r="AY1687" s="228">
        <v>0</v>
      </c>
      <c r="AZ1687" s="225" t="e">
        <f t="shared" si="198"/>
        <v>#N/A</v>
      </c>
    </row>
    <row r="1688" spans="46:52" x14ac:dyDescent="0.3">
      <c r="AT1688" s="44" t="str">
        <f t="shared" si="199"/>
        <v>14_15T.LX.S</v>
      </c>
      <c r="AU1688" s="18" t="s">
        <v>71</v>
      </c>
      <c r="AV1688" s="18" t="s">
        <v>1004</v>
      </c>
      <c r="AW1688" s="20" t="s">
        <v>386</v>
      </c>
      <c r="AX1688" s="227">
        <v>1230501</v>
      </c>
      <c r="AY1688" s="228">
        <v>0</v>
      </c>
      <c r="AZ1688" s="225" t="e">
        <f t="shared" si="198"/>
        <v>#N/A</v>
      </c>
    </row>
    <row r="1689" spans="46:52" x14ac:dyDescent="0.3">
      <c r="AT1689" s="44" t="str">
        <f t="shared" si="199"/>
        <v>14_16F.LX.S</v>
      </c>
      <c r="AU1689" s="18" t="s">
        <v>71</v>
      </c>
      <c r="AV1689" s="18" t="s">
        <v>707</v>
      </c>
      <c r="AW1689" s="20" t="s">
        <v>386</v>
      </c>
      <c r="AX1689" s="227">
        <v>1230501</v>
      </c>
      <c r="AY1689" s="228">
        <v>0</v>
      </c>
      <c r="AZ1689" s="225" t="e">
        <f t="shared" si="198"/>
        <v>#N/A</v>
      </c>
    </row>
    <row r="1690" spans="46:52" x14ac:dyDescent="0.3">
      <c r="AT1690" s="44" t="str">
        <f t="shared" si="199"/>
        <v>14_16T.LX.S</v>
      </c>
      <c r="AU1690" s="18" t="s">
        <v>71</v>
      </c>
      <c r="AV1690" s="18" t="s">
        <v>1020</v>
      </c>
      <c r="AW1690" s="20" t="s">
        <v>386</v>
      </c>
      <c r="AX1690" s="227">
        <v>1230501</v>
      </c>
      <c r="AY1690" s="228">
        <v>0</v>
      </c>
      <c r="AZ1690" s="225" t="e">
        <f t="shared" si="198"/>
        <v>#N/A</v>
      </c>
    </row>
    <row r="1691" spans="46:52" x14ac:dyDescent="0.3">
      <c r="AT1691" s="44" t="str">
        <f t="shared" si="199"/>
        <v>14_18B.LX.S</v>
      </c>
      <c r="AU1691" s="18" t="s">
        <v>71</v>
      </c>
      <c r="AV1691" s="18" t="s">
        <v>160</v>
      </c>
      <c r="AW1691" s="20" t="s">
        <v>386</v>
      </c>
      <c r="AX1691" s="227">
        <v>1230501</v>
      </c>
      <c r="AY1691" s="228">
        <v>0</v>
      </c>
      <c r="AZ1691" s="225" t="e">
        <f t="shared" si="198"/>
        <v>#N/A</v>
      </c>
    </row>
    <row r="1692" spans="46:52" x14ac:dyDescent="0.3">
      <c r="AT1692" s="44" t="str">
        <f t="shared" si="199"/>
        <v>14_20B.LX.S</v>
      </c>
      <c r="AU1692" s="18" t="s">
        <v>71</v>
      </c>
      <c r="AV1692" s="18" t="s">
        <v>256</v>
      </c>
      <c r="AW1692" s="20" t="s">
        <v>386</v>
      </c>
      <c r="AX1692" s="227">
        <v>1230501</v>
      </c>
      <c r="AY1692" s="228">
        <v>0</v>
      </c>
      <c r="AZ1692" s="225" t="e">
        <f t="shared" si="198"/>
        <v>#N/A</v>
      </c>
    </row>
    <row r="1693" spans="46:52" x14ac:dyDescent="0.3">
      <c r="AT1693" s="44" t="str">
        <f t="shared" si="199"/>
        <v>14_22B.LX.S</v>
      </c>
      <c r="AU1693" s="18" t="s">
        <v>71</v>
      </c>
      <c r="AV1693" s="18" t="s">
        <v>353</v>
      </c>
      <c r="AW1693" s="20" t="s">
        <v>386</v>
      </c>
      <c r="AX1693" s="227">
        <v>1230501</v>
      </c>
      <c r="AY1693" s="228">
        <v>0</v>
      </c>
      <c r="AZ1693" s="225" t="e">
        <f t="shared" si="198"/>
        <v>#N/A</v>
      </c>
    </row>
    <row r="1694" spans="46:52" x14ac:dyDescent="0.3">
      <c r="AT1694" s="44" t="str">
        <f t="shared" si="199"/>
        <v>14_24B.LX.S</v>
      </c>
      <c r="AU1694" s="18" t="s">
        <v>71</v>
      </c>
      <c r="AV1694" s="18" t="s">
        <v>440</v>
      </c>
      <c r="AW1694" s="20" t="s">
        <v>386</v>
      </c>
      <c r="AX1694" s="227">
        <v>1230501</v>
      </c>
      <c r="AY1694" s="228">
        <v>0</v>
      </c>
      <c r="AZ1694" s="225" t="e">
        <f t="shared" si="198"/>
        <v>#N/A</v>
      </c>
    </row>
    <row r="1695" spans="46:52" x14ac:dyDescent="0.3">
      <c r="AT1695" s="44" t="str">
        <f t="shared" si="199"/>
        <v>14_26B.LX.S</v>
      </c>
      <c r="AU1695" s="18" t="s">
        <v>71</v>
      </c>
      <c r="AV1695" s="18" t="s">
        <v>529</v>
      </c>
      <c r="AW1695" s="20" t="s">
        <v>386</v>
      </c>
      <c r="AX1695" s="227">
        <v>1230501</v>
      </c>
      <c r="AY1695" s="228">
        <v>0</v>
      </c>
      <c r="AZ1695" s="225" t="e">
        <f t="shared" si="198"/>
        <v>#N/A</v>
      </c>
    </row>
    <row r="1696" spans="46:52" x14ac:dyDescent="0.3">
      <c r="AT1696" s="44" t="str">
        <f t="shared" si="199"/>
        <v>15_16F.LX.S</v>
      </c>
      <c r="AU1696" s="18" t="s">
        <v>71</v>
      </c>
      <c r="AV1696" s="18" t="s">
        <v>725</v>
      </c>
      <c r="AW1696" s="20" t="s">
        <v>386</v>
      </c>
      <c r="AX1696" s="227">
        <v>1230501</v>
      </c>
      <c r="AY1696" s="228">
        <v>0</v>
      </c>
      <c r="AZ1696" s="225" t="e">
        <f t="shared" ref="AZ1696:AZ1759" si="200">AY1696*INDEX($DB$90:$DB$92,MATCH($CQ$85,Currency,0))/$DB$90</f>
        <v>#N/A</v>
      </c>
    </row>
    <row r="1697" spans="46:52" x14ac:dyDescent="0.3">
      <c r="AT1697" s="44" t="str">
        <f t="shared" si="199"/>
        <v>15_16T.LX.S</v>
      </c>
      <c r="AU1697" s="18" t="s">
        <v>71</v>
      </c>
      <c r="AV1697" s="18" t="s">
        <v>1028</v>
      </c>
      <c r="AW1697" s="20" t="s">
        <v>386</v>
      </c>
      <c r="AX1697" s="227">
        <v>1230501</v>
      </c>
      <c r="AY1697" s="228">
        <v>0</v>
      </c>
      <c r="AZ1697" s="225" t="e">
        <f t="shared" si="200"/>
        <v>#N/A</v>
      </c>
    </row>
    <row r="1698" spans="46:52" x14ac:dyDescent="0.3">
      <c r="AT1698" s="44" t="str">
        <f t="shared" si="199"/>
        <v>16_16F.LX.S</v>
      </c>
      <c r="AU1698" s="18" t="s">
        <v>71</v>
      </c>
      <c r="AV1698" s="18" t="s">
        <v>741</v>
      </c>
      <c r="AW1698" s="20" t="s">
        <v>386</v>
      </c>
      <c r="AX1698" s="227">
        <v>1230501</v>
      </c>
      <c r="AY1698" s="228">
        <v>0</v>
      </c>
      <c r="AZ1698" s="225" t="e">
        <f t="shared" si="200"/>
        <v>#N/A</v>
      </c>
    </row>
    <row r="1699" spans="46:52" x14ac:dyDescent="0.3">
      <c r="AT1699" s="44" t="str">
        <f t="shared" si="199"/>
        <v>16_16T.LX.S</v>
      </c>
      <c r="AU1699" s="18" t="s">
        <v>71</v>
      </c>
      <c r="AV1699" s="18" t="s">
        <v>1036</v>
      </c>
      <c r="AW1699" s="20" t="s">
        <v>386</v>
      </c>
      <c r="AX1699" s="227">
        <v>1230501</v>
      </c>
      <c r="AY1699" s="228">
        <v>0</v>
      </c>
      <c r="AZ1699" s="225" t="e">
        <f t="shared" si="200"/>
        <v>#N/A</v>
      </c>
    </row>
    <row r="1700" spans="46:52" x14ac:dyDescent="0.3">
      <c r="AT1700" s="44" t="str">
        <f t="shared" si="199"/>
        <v>16_18B.LX.S</v>
      </c>
      <c r="AU1700" s="18" t="s">
        <v>71</v>
      </c>
      <c r="AV1700" s="18" t="s">
        <v>187</v>
      </c>
      <c r="AW1700" s="20" t="s">
        <v>386</v>
      </c>
      <c r="AX1700" s="227">
        <v>1230501</v>
      </c>
      <c r="AY1700" s="228">
        <v>0</v>
      </c>
      <c r="AZ1700" s="225" t="e">
        <f t="shared" si="200"/>
        <v>#N/A</v>
      </c>
    </row>
    <row r="1701" spans="46:52" x14ac:dyDescent="0.3">
      <c r="AT1701" s="44" t="str">
        <f t="shared" si="199"/>
        <v>16_18F.LX.S</v>
      </c>
      <c r="AU1701" s="18" t="s">
        <v>71</v>
      </c>
      <c r="AV1701" s="18" t="s">
        <v>753</v>
      </c>
      <c r="AW1701" s="20" t="s">
        <v>386</v>
      </c>
      <c r="AX1701" s="227">
        <v>1230501</v>
      </c>
      <c r="AY1701" s="228">
        <v>0</v>
      </c>
      <c r="AZ1701" s="225" t="e">
        <f t="shared" si="200"/>
        <v>#N/A</v>
      </c>
    </row>
    <row r="1702" spans="46:52" x14ac:dyDescent="0.3">
      <c r="AT1702" s="44" t="str">
        <f t="shared" si="199"/>
        <v>16_20B.LX.S</v>
      </c>
      <c r="AU1702" s="18" t="s">
        <v>71</v>
      </c>
      <c r="AV1702" s="18" t="s">
        <v>297</v>
      </c>
      <c r="AW1702" s="20" t="s">
        <v>386</v>
      </c>
      <c r="AX1702" s="227">
        <v>1230501</v>
      </c>
      <c r="AY1702" s="228">
        <v>0</v>
      </c>
      <c r="AZ1702" s="225" t="e">
        <f t="shared" si="200"/>
        <v>#N/A</v>
      </c>
    </row>
    <row r="1703" spans="46:52" x14ac:dyDescent="0.3">
      <c r="AT1703" s="44" t="str">
        <f t="shared" si="199"/>
        <v>16_22B.LX.S</v>
      </c>
      <c r="AU1703" s="18" t="s">
        <v>71</v>
      </c>
      <c r="AV1703" s="18" t="s">
        <v>373</v>
      </c>
      <c r="AW1703" s="20" t="s">
        <v>386</v>
      </c>
      <c r="AX1703" s="227">
        <v>1230501</v>
      </c>
      <c r="AY1703" s="228">
        <v>0</v>
      </c>
      <c r="AZ1703" s="225" t="e">
        <f t="shared" si="200"/>
        <v>#N/A</v>
      </c>
    </row>
    <row r="1704" spans="46:52" x14ac:dyDescent="0.3">
      <c r="AT1704" s="44" t="str">
        <f t="shared" si="199"/>
        <v>16_24B.LX.S</v>
      </c>
      <c r="AU1704" s="18" t="s">
        <v>71</v>
      </c>
      <c r="AV1704" s="18" t="s">
        <v>457</v>
      </c>
      <c r="AW1704" s="20" t="s">
        <v>386</v>
      </c>
      <c r="AX1704" s="227">
        <v>1230501</v>
      </c>
      <c r="AY1704" s="228">
        <v>0</v>
      </c>
      <c r="AZ1704" s="225" t="e">
        <f t="shared" si="200"/>
        <v>#N/A</v>
      </c>
    </row>
    <row r="1705" spans="46:52" x14ac:dyDescent="0.3">
      <c r="AT1705" s="44" t="str">
        <f t="shared" si="199"/>
        <v>16_26B.LX.S</v>
      </c>
      <c r="AU1705" s="18" t="s">
        <v>71</v>
      </c>
      <c r="AV1705" s="18" t="s">
        <v>550</v>
      </c>
      <c r="AW1705" s="20" t="s">
        <v>386</v>
      </c>
      <c r="AX1705" s="227">
        <v>1230501</v>
      </c>
      <c r="AY1705" s="228">
        <v>0</v>
      </c>
      <c r="AZ1705" s="225" t="e">
        <f t="shared" si="200"/>
        <v>#N/A</v>
      </c>
    </row>
    <row r="1706" spans="46:52" x14ac:dyDescent="0.3">
      <c r="AT1706" s="44" t="str">
        <f t="shared" si="199"/>
        <v>18_20B.LX.S</v>
      </c>
      <c r="AU1706" s="18" t="s">
        <v>71</v>
      </c>
      <c r="AV1706" s="18" t="s">
        <v>317</v>
      </c>
      <c r="AW1706" s="20" t="s">
        <v>386</v>
      </c>
      <c r="AX1706" s="227">
        <v>1230501</v>
      </c>
      <c r="AY1706" s="228">
        <v>0</v>
      </c>
      <c r="AZ1706" s="225" t="e">
        <f t="shared" si="200"/>
        <v>#N/A</v>
      </c>
    </row>
    <row r="1707" spans="46:52" x14ac:dyDescent="0.3">
      <c r="AT1707" s="44" t="str">
        <f t="shared" si="199"/>
        <v>18_22B.LX.S</v>
      </c>
      <c r="AU1707" s="18" t="s">
        <v>71</v>
      </c>
      <c r="AV1707" s="18" t="s">
        <v>391</v>
      </c>
      <c r="AW1707" s="20" t="s">
        <v>386</v>
      </c>
      <c r="AX1707" s="227">
        <v>1230501</v>
      </c>
      <c r="AY1707" s="228">
        <v>0</v>
      </c>
      <c r="AZ1707" s="225" t="e">
        <f t="shared" si="200"/>
        <v>#N/A</v>
      </c>
    </row>
    <row r="1708" spans="46:52" x14ac:dyDescent="0.3">
      <c r="AT1708" s="44" t="str">
        <f t="shared" si="199"/>
        <v>18_24B.LX.S</v>
      </c>
      <c r="AU1708" s="18" t="s">
        <v>71</v>
      </c>
      <c r="AV1708" s="18" t="s">
        <v>475</v>
      </c>
      <c r="AW1708" s="20" t="s">
        <v>386</v>
      </c>
      <c r="AX1708" s="227">
        <v>1230501</v>
      </c>
      <c r="AY1708" s="228">
        <v>0</v>
      </c>
      <c r="AZ1708" s="225" t="e">
        <f t="shared" si="200"/>
        <v>#N/A</v>
      </c>
    </row>
    <row r="1709" spans="46:52" x14ac:dyDescent="0.3">
      <c r="AT1709" s="44" t="str">
        <f t="shared" si="199"/>
        <v>20_20B.LX.S</v>
      </c>
      <c r="AU1709" s="18" t="s">
        <v>71</v>
      </c>
      <c r="AV1709" s="18" t="s">
        <v>337</v>
      </c>
      <c r="AW1709" s="20" t="s">
        <v>386</v>
      </c>
      <c r="AX1709" s="227">
        <v>1230501</v>
      </c>
      <c r="AY1709" s="228">
        <v>0</v>
      </c>
      <c r="AZ1709" s="225" t="e">
        <f t="shared" si="200"/>
        <v>#N/A</v>
      </c>
    </row>
    <row r="1710" spans="46:52" x14ac:dyDescent="0.3">
      <c r="AT1710" s="44" t="str">
        <f t="shared" si="199"/>
        <v>20_22B.LX.S</v>
      </c>
      <c r="AU1710" s="18" t="s">
        <v>71</v>
      </c>
      <c r="AV1710" s="18" t="s">
        <v>410</v>
      </c>
      <c r="AW1710" s="20" t="s">
        <v>386</v>
      </c>
      <c r="AX1710" s="227">
        <v>1230501</v>
      </c>
      <c r="AY1710" s="228">
        <v>0</v>
      </c>
      <c r="AZ1710" s="225" t="e">
        <f t="shared" si="200"/>
        <v>#N/A</v>
      </c>
    </row>
    <row r="1711" spans="46:52" x14ac:dyDescent="0.3">
      <c r="AT1711" s="44" t="str">
        <f t="shared" si="199"/>
        <v>20_24B.LX.S</v>
      </c>
      <c r="AU1711" s="18" t="s">
        <v>71</v>
      </c>
      <c r="AV1711" s="18" t="s">
        <v>494</v>
      </c>
      <c r="AW1711" s="20" t="s">
        <v>386</v>
      </c>
      <c r="AX1711" s="227">
        <v>1230501</v>
      </c>
      <c r="AY1711" s="228">
        <v>0</v>
      </c>
      <c r="AZ1711" s="225" t="e">
        <f t="shared" si="200"/>
        <v>#N/A</v>
      </c>
    </row>
    <row r="1712" spans="46:52" x14ac:dyDescent="0.3">
      <c r="AT1712" s="44" t="str">
        <f t="shared" si="199"/>
        <v>4_14S.LX.S</v>
      </c>
      <c r="AU1712" s="18" t="s">
        <v>71</v>
      </c>
      <c r="AV1712" s="18" t="s">
        <v>1071</v>
      </c>
      <c r="AW1712" s="20" t="s">
        <v>386</v>
      </c>
      <c r="AX1712" s="227">
        <v>1230501</v>
      </c>
      <c r="AY1712" s="228">
        <v>0</v>
      </c>
      <c r="AZ1712" s="225" t="e">
        <f t="shared" si="200"/>
        <v>#N/A</v>
      </c>
    </row>
    <row r="1713" spans="46:52" x14ac:dyDescent="0.3">
      <c r="AT1713" s="44" t="str">
        <f t="shared" si="199"/>
        <v>4_14x8S.LX.S</v>
      </c>
      <c r="AU1713" s="18" t="s">
        <v>71</v>
      </c>
      <c r="AV1713" s="18" t="s">
        <v>1107</v>
      </c>
      <c r="AW1713" s="20" t="s">
        <v>386</v>
      </c>
      <c r="AX1713" s="227">
        <v>1230501</v>
      </c>
      <c r="AY1713" s="228">
        <v>0</v>
      </c>
      <c r="AZ1713" s="225" t="e">
        <f t="shared" si="200"/>
        <v>#N/A</v>
      </c>
    </row>
    <row r="1714" spans="46:52" x14ac:dyDescent="0.3">
      <c r="AT1714" s="44" t="str">
        <f t="shared" si="199"/>
        <v>5_14S.LX.S</v>
      </c>
      <c r="AU1714" s="18" t="s">
        <v>71</v>
      </c>
      <c r="AV1714" s="18" t="s">
        <v>1081</v>
      </c>
      <c r="AW1714" s="20" t="s">
        <v>386</v>
      </c>
      <c r="AX1714" s="227">
        <v>1230501</v>
      </c>
      <c r="AY1714" s="228">
        <v>0</v>
      </c>
      <c r="AZ1714" s="225" t="e">
        <f t="shared" si="200"/>
        <v>#N/A</v>
      </c>
    </row>
    <row r="1715" spans="46:52" x14ac:dyDescent="0.3">
      <c r="AT1715" s="44" t="str">
        <f t="shared" si="199"/>
        <v>5_14x8S.LX.S</v>
      </c>
      <c r="AU1715" s="18" t="s">
        <v>71</v>
      </c>
      <c r="AV1715" s="18" t="s">
        <v>1118</v>
      </c>
      <c r="AW1715" s="20" t="s">
        <v>386</v>
      </c>
      <c r="AX1715" s="227">
        <v>1230501</v>
      </c>
      <c r="AY1715" s="228">
        <v>0</v>
      </c>
      <c r="AZ1715" s="225" t="e">
        <f t="shared" si="200"/>
        <v>#N/A</v>
      </c>
    </row>
    <row r="1716" spans="46:52" x14ac:dyDescent="0.3">
      <c r="AT1716" s="44" t="str">
        <f t="shared" si="199"/>
        <v>5H_14x8S.LX.S</v>
      </c>
      <c r="AU1716" s="18" t="s">
        <v>71</v>
      </c>
      <c r="AV1716" s="18" t="s">
        <v>1126</v>
      </c>
      <c r="AW1716" s="20" t="s">
        <v>386</v>
      </c>
      <c r="AX1716" s="227">
        <v>1230501</v>
      </c>
      <c r="AY1716" s="228">
        <v>0</v>
      </c>
      <c r="AZ1716" s="225" t="e">
        <f t="shared" si="200"/>
        <v>#N/A</v>
      </c>
    </row>
    <row r="1717" spans="46:52" x14ac:dyDescent="0.3">
      <c r="AT1717" s="44" t="str">
        <f t="shared" si="199"/>
        <v>6_12S.LX.S</v>
      </c>
      <c r="AU1717" s="18" t="s">
        <v>71</v>
      </c>
      <c r="AV1717" s="18" t="s">
        <v>1047</v>
      </c>
      <c r="AW1717" s="20" t="s">
        <v>386</v>
      </c>
      <c r="AX1717" s="227">
        <v>1230501</v>
      </c>
      <c r="AY1717" s="228">
        <v>0</v>
      </c>
      <c r="AZ1717" s="225" t="e">
        <f t="shared" si="200"/>
        <v>#N/A</v>
      </c>
    </row>
    <row r="1718" spans="46:52" x14ac:dyDescent="0.3">
      <c r="AT1718" s="44" t="str">
        <f t="shared" si="199"/>
        <v>6_13S.LX.S</v>
      </c>
      <c r="AU1718" s="18" t="s">
        <v>71</v>
      </c>
      <c r="AV1718" s="18" t="s">
        <v>1066</v>
      </c>
      <c r="AW1718" s="20" t="s">
        <v>386</v>
      </c>
      <c r="AX1718" s="227">
        <v>1230501</v>
      </c>
      <c r="AY1718" s="228">
        <v>0</v>
      </c>
      <c r="AZ1718" s="225" t="e">
        <f t="shared" si="200"/>
        <v>#N/A</v>
      </c>
    </row>
    <row r="1719" spans="46:52" x14ac:dyDescent="0.3">
      <c r="AT1719" s="44" t="str">
        <f t="shared" si="199"/>
        <v>6H_14S.LX.S</v>
      </c>
      <c r="AU1719" s="18" t="s">
        <v>71</v>
      </c>
      <c r="AV1719" s="18" t="s">
        <v>1096</v>
      </c>
      <c r="AW1719" s="20" t="s">
        <v>386</v>
      </c>
      <c r="AX1719" s="227">
        <v>1230501</v>
      </c>
      <c r="AY1719" s="228">
        <v>0</v>
      </c>
      <c r="AZ1719" s="225" t="e">
        <f t="shared" si="200"/>
        <v>#N/A</v>
      </c>
    </row>
    <row r="1720" spans="46:52" x14ac:dyDescent="0.3">
      <c r="AT1720" s="44" t="str">
        <f t="shared" si="199"/>
        <v>6H_14x8S.LX.S</v>
      </c>
      <c r="AU1720" s="18" t="s">
        <v>71</v>
      </c>
      <c r="AV1720" s="18" t="s">
        <v>1134</v>
      </c>
      <c r="AW1720" s="20" t="s">
        <v>386</v>
      </c>
      <c r="AX1720" s="227">
        <v>1230501</v>
      </c>
      <c r="AY1720" s="228">
        <v>0</v>
      </c>
      <c r="AZ1720" s="225" t="e">
        <f t="shared" si="200"/>
        <v>#N/A</v>
      </c>
    </row>
    <row r="1721" spans="46:52" x14ac:dyDescent="0.3">
      <c r="AT1721" s="44" t="str">
        <f t="shared" si="199"/>
        <v>7_10T.LX.S</v>
      </c>
      <c r="AU1721" s="18" t="s">
        <v>71</v>
      </c>
      <c r="AV1721" s="18" t="s">
        <v>795</v>
      </c>
      <c r="AW1721" s="20" t="s">
        <v>386</v>
      </c>
      <c r="AX1721" s="227">
        <v>1230501</v>
      </c>
      <c r="AY1721" s="228">
        <v>0</v>
      </c>
      <c r="AZ1721" s="225" t="e">
        <f t="shared" si="200"/>
        <v>#N/A</v>
      </c>
    </row>
    <row r="1722" spans="46:52" x14ac:dyDescent="0.3">
      <c r="AT1722" s="44" t="str">
        <f t="shared" si="199"/>
        <v>7H_10T.LX.S</v>
      </c>
      <c r="AU1722" s="18" t="s">
        <v>71</v>
      </c>
      <c r="AV1722" s="18" t="s">
        <v>802</v>
      </c>
      <c r="AW1722" s="20" t="s">
        <v>386</v>
      </c>
      <c r="AX1722" s="227">
        <v>1230501</v>
      </c>
      <c r="AY1722" s="228">
        <v>0</v>
      </c>
      <c r="AZ1722" s="225" t="e">
        <f t="shared" si="200"/>
        <v>#N/A</v>
      </c>
    </row>
    <row r="1723" spans="46:52" x14ac:dyDescent="0.3">
      <c r="AT1723" s="44" t="str">
        <f t="shared" si="199"/>
        <v>8_10T.LX.S</v>
      </c>
      <c r="AU1723" s="18" t="s">
        <v>71</v>
      </c>
      <c r="AV1723" s="18" t="s">
        <v>810</v>
      </c>
      <c r="AW1723" s="20" t="s">
        <v>386</v>
      </c>
      <c r="AX1723" s="227">
        <v>1230501</v>
      </c>
      <c r="AY1723" s="228">
        <v>0</v>
      </c>
      <c r="AZ1723" s="225" t="e">
        <f t="shared" si="200"/>
        <v>#N/A</v>
      </c>
    </row>
    <row r="1724" spans="46:52" x14ac:dyDescent="0.3">
      <c r="AT1724" s="44" t="str">
        <f t="shared" si="199"/>
        <v>8_12T.LX.S</v>
      </c>
      <c r="AU1724" s="18" t="s">
        <v>71</v>
      </c>
      <c r="AV1724" s="18" t="s">
        <v>826</v>
      </c>
      <c r="AW1724" s="20" t="s">
        <v>386</v>
      </c>
      <c r="AX1724" s="227">
        <v>1230501</v>
      </c>
      <c r="AY1724" s="228">
        <v>0</v>
      </c>
      <c r="AZ1724" s="225" t="e">
        <f t="shared" si="200"/>
        <v>#N/A</v>
      </c>
    </row>
    <row r="1725" spans="46:52" x14ac:dyDescent="0.3">
      <c r="AT1725" s="44" t="str">
        <f t="shared" si="199"/>
        <v>8_14S.LX.S</v>
      </c>
      <c r="AU1725" s="18" t="s">
        <v>71</v>
      </c>
      <c r="AV1725" s="18" t="s">
        <v>1103</v>
      </c>
      <c r="AW1725" s="20" t="s">
        <v>386</v>
      </c>
      <c r="AX1725" s="227">
        <v>1230501</v>
      </c>
      <c r="AY1725" s="228">
        <v>0</v>
      </c>
      <c r="AZ1725" s="225" t="e">
        <f t="shared" si="200"/>
        <v>#N/A</v>
      </c>
    </row>
    <row r="1726" spans="46:52" x14ac:dyDescent="0.3">
      <c r="AT1726" s="44" t="str">
        <f t="shared" si="199"/>
        <v>9_10T.LX.S</v>
      </c>
      <c r="AU1726" s="18" t="s">
        <v>71</v>
      </c>
      <c r="AV1726" s="18" t="s">
        <v>818</v>
      </c>
      <c r="AW1726" s="20" t="s">
        <v>386</v>
      </c>
      <c r="AX1726" s="227">
        <v>1230501</v>
      </c>
      <c r="AY1726" s="228">
        <v>0</v>
      </c>
      <c r="AZ1726" s="225" t="e">
        <f t="shared" si="200"/>
        <v>#N/A</v>
      </c>
    </row>
    <row r="1727" spans="46:52" x14ac:dyDescent="0.3">
      <c r="AT1727" s="44" t="str">
        <f t="shared" si="199"/>
        <v>9_12T.LX.S</v>
      </c>
      <c r="AU1727" s="18" t="s">
        <v>71</v>
      </c>
      <c r="AV1727" s="18" t="s">
        <v>840</v>
      </c>
      <c r="AW1727" s="20" t="s">
        <v>386</v>
      </c>
      <c r="AX1727" s="227">
        <v>1230501</v>
      </c>
      <c r="AY1727" s="228">
        <v>0</v>
      </c>
      <c r="AZ1727" s="225" t="e">
        <f t="shared" si="200"/>
        <v>#N/A</v>
      </c>
    </row>
    <row r="1728" spans="46:52" x14ac:dyDescent="0.3">
      <c r="AT1728" s="44" t="str">
        <f t="shared" si="199"/>
        <v>9_13T.LX.S</v>
      </c>
      <c r="AU1728" s="18" t="s">
        <v>71</v>
      </c>
      <c r="AV1728" s="18" t="s">
        <v>876</v>
      </c>
      <c r="AW1728" s="20" t="s">
        <v>386</v>
      </c>
      <c r="AX1728" s="227">
        <v>1230501</v>
      </c>
      <c r="AY1728" s="228">
        <v>0</v>
      </c>
      <c r="AZ1728" s="225" t="e">
        <f t="shared" si="200"/>
        <v>#N/A</v>
      </c>
    </row>
    <row r="1729" spans="46:52" x14ac:dyDescent="0.3">
      <c r="AT1729" s="44" t="str">
        <f t="shared" si="199"/>
        <v>9_14T.LX.S</v>
      </c>
      <c r="AU1729" s="18" t="s">
        <v>71</v>
      </c>
      <c r="AV1729" s="18" t="s">
        <v>917</v>
      </c>
      <c r="AW1729" s="20" t="s">
        <v>386</v>
      </c>
      <c r="AX1729" s="227">
        <v>1230501</v>
      </c>
      <c r="AY1729" s="228">
        <v>0</v>
      </c>
      <c r="AZ1729" s="225" t="e">
        <f t="shared" si="200"/>
        <v>#N/A</v>
      </c>
    </row>
    <row r="1730" spans="46:52" x14ac:dyDescent="0.3">
      <c r="AT1730" s="44" t="str">
        <f t="shared" si="199"/>
        <v>10_12T.LX.V</v>
      </c>
      <c r="AU1730" s="18" t="s">
        <v>71</v>
      </c>
      <c r="AV1730" s="18" t="s">
        <v>850</v>
      </c>
      <c r="AW1730" s="20" t="s">
        <v>987</v>
      </c>
      <c r="AX1730" s="227">
        <v>1230501</v>
      </c>
      <c r="AY1730" s="228">
        <v>0</v>
      </c>
      <c r="AZ1730" s="225" t="e">
        <f t="shared" si="200"/>
        <v>#N/A</v>
      </c>
    </row>
    <row r="1731" spans="46:52" x14ac:dyDescent="0.3">
      <c r="AT1731" s="44" t="str">
        <f t="shared" si="199"/>
        <v>10_13T.LX.V</v>
      </c>
      <c r="AU1731" s="18" t="s">
        <v>71</v>
      </c>
      <c r="AV1731" s="18" t="s">
        <v>888</v>
      </c>
      <c r="AW1731" s="20" t="s">
        <v>987</v>
      </c>
      <c r="AX1731" s="227">
        <v>1230501</v>
      </c>
      <c r="AY1731" s="228">
        <v>0</v>
      </c>
      <c r="AZ1731" s="225" t="e">
        <f t="shared" si="200"/>
        <v>#N/A</v>
      </c>
    </row>
    <row r="1732" spans="46:52" x14ac:dyDescent="0.3">
      <c r="AT1732" s="44" t="str">
        <f t="shared" si="199"/>
        <v>10_14S.LX.V</v>
      </c>
      <c r="AU1732" s="18" t="s">
        <v>71</v>
      </c>
      <c r="AV1732" s="18" t="s">
        <v>1182</v>
      </c>
      <c r="AW1732" s="20" t="s">
        <v>987</v>
      </c>
      <c r="AX1732" s="227">
        <v>1230501</v>
      </c>
      <c r="AY1732" s="228">
        <v>0</v>
      </c>
      <c r="AZ1732" s="225" t="e">
        <f t="shared" si="200"/>
        <v>#N/A</v>
      </c>
    </row>
    <row r="1733" spans="46:52" x14ac:dyDescent="0.3">
      <c r="AT1733" s="44" t="str">
        <f t="shared" si="199"/>
        <v>10_14T.LX.V</v>
      </c>
      <c r="AU1733" s="18" t="s">
        <v>71</v>
      </c>
      <c r="AV1733" s="18" t="s">
        <v>930</v>
      </c>
      <c r="AW1733" s="20" t="s">
        <v>987</v>
      </c>
      <c r="AX1733" s="227">
        <v>1230501</v>
      </c>
      <c r="AY1733" s="228">
        <v>0</v>
      </c>
      <c r="AZ1733" s="225" t="e">
        <f t="shared" si="200"/>
        <v>#N/A</v>
      </c>
    </row>
    <row r="1734" spans="46:52" x14ac:dyDescent="0.3">
      <c r="AT1734" s="44" t="str">
        <f t="shared" si="199"/>
        <v>11_12T.LX.V</v>
      </c>
      <c r="AU1734" s="18" t="s">
        <v>71</v>
      </c>
      <c r="AV1734" s="18" t="s">
        <v>863</v>
      </c>
      <c r="AW1734" s="20" t="s">
        <v>987</v>
      </c>
      <c r="AX1734" s="227">
        <v>1230501</v>
      </c>
      <c r="AY1734" s="228">
        <v>0</v>
      </c>
      <c r="AZ1734" s="225" t="e">
        <f t="shared" si="200"/>
        <v>#N/A</v>
      </c>
    </row>
    <row r="1735" spans="46:52" x14ac:dyDescent="0.3">
      <c r="AT1735" s="44" t="str">
        <f t="shared" si="199"/>
        <v>11_13T.LX.V</v>
      </c>
      <c r="AU1735" s="18" t="s">
        <v>71</v>
      </c>
      <c r="AV1735" s="18" t="s">
        <v>898</v>
      </c>
      <c r="AW1735" s="20" t="s">
        <v>987</v>
      </c>
      <c r="AX1735" s="227">
        <v>1230501</v>
      </c>
      <c r="AY1735" s="228">
        <v>0</v>
      </c>
      <c r="AZ1735" s="225" t="e">
        <f t="shared" si="200"/>
        <v>#N/A</v>
      </c>
    </row>
    <row r="1736" spans="46:52" x14ac:dyDescent="0.3">
      <c r="AT1736" s="44" t="str">
        <f t="shared" si="199"/>
        <v>11_14T.LX.V</v>
      </c>
      <c r="AU1736" s="18" t="s">
        <v>71</v>
      </c>
      <c r="AV1736" s="18" t="s">
        <v>943</v>
      </c>
      <c r="AW1736" s="20" t="s">
        <v>987</v>
      </c>
      <c r="AX1736" s="227">
        <v>1230501</v>
      </c>
      <c r="AY1736" s="228">
        <v>0</v>
      </c>
      <c r="AZ1736" s="225" t="e">
        <f t="shared" si="200"/>
        <v>#N/A</v>
      </c>
    </row>
    <row r="1737" spans="46:52" x14ac:dyDescent="0.3">
      <c r="AT1737" s="44" t="str">
        <f t="shared" si="199"/>
        <v>12_13T.LX.V</v>
      </c>
      <c r="AU1737" s="18" t="s">
        <v>71</v>
      </c>
      <c r="AV1737" s="18" t="s">
        <v>907</v>
      </c>
      <c r="AW1737" s="20" t="s">
        <v>987</v>
      </c>
      <c r="AX1737" s="227">
        <v>1230501</v>
      </c>
      <c r="AY1737" s="228">
        <v>0</v>
      </c>
      <c r="AZ1737" s="225" t="e">
        <f t="shared" si="200"/>
        <v>#N/A</v>
      </c>
    </row>
    <row r="1738" spans="46:52" x14ac:dyDescent="0.3">
      <c r="AT1738" s="44" t="str">
        <f t="shared" si="199"/>
        <v>12_14F.LX.V</v>
      </c>
      <c r="AU1738" s="18" t="s">
        <v>71</v>
      </c>
      <c r="AV1738" s="18" t="s">
        <v>603</v>
      </c>
      <c r="AW1738" s="20" t="s">
        <v>987</v>
      </c>
      <c r="AX1738" s="227">
        <v>1230501</v>
      </c>
      <c r="AY1738" s="228">
        <v>0</v>
      </c>
      <c r="AZ1738" s="225" t="e">
        <f t="shared" si="200"/>
        <v>#N/A</v>
      </c>
    </row>
    <row r="1739" spans="46:52" x14ac:dyDescent="0.3">
      <c r="AT1739" s="44" t="str">
        <f t="shared" si="199"/>
        <v>12_14T.LX.V</v>
      </c>
      <c r="AU1739" s="18" t="s">
        <v>71</v>
      </c>
      <c r="AV1739" s="18" t="s">
        <v>957</v>
      </c>
      <c r="AW1739" s="20" t="s">
        <v>987</v>
      </c>
      <c r="AX1739" s="227">
        <v>1230501</v>
      </c>
      <c r="AY1739" s="228">
        <v>0</v>
      </c>
      <c r="AZ1739" s="225" t="e">
        <f t="shared" si="200"/>
        <v>#N/A</v>
      </c>
    </row>
    <row r="1740" spans="46:52" x14ac:dyDescent="0.3">
      <c r="AT1740" s="44" t="str">
        <f t="shared" si="199"/>
        <v>12_15T.LX.V</v>
      </c>
      <c r="AU1740" s="18" t="s">
        <v>71</v>
      </c>
      <c r="AV1740" s="18" t="s">
        <v>988</v>
      </c>
      <c r="AW1740" s="20" t="s">
        <v>987</v>
      </c>
      <c r="AX1740" s="227">
        <v>1230501</v>
      </c>
      <c r="AY1740" s="228">
        <v>0</v>
      </c>
      <c r="AZ1740" s="225" t="e">
        <f t="shared" si="200"/>
        <v>#N/A</v>
      </c>
    </row>
    <row r="1741" spans="46:52" x14ac:dyDescent="0.3">
      <c r="AT1741" s="44" t="str">
        <f t="shared" si="199"/>
        <v>12_18B.LX.V</v>
      </c>
      <c r="AU1741" s="18" t="s">
        <v>71</v>
      </c>
      <c r="AV1741" s="18" t="s">
        <v>133</v>
      </c>
      <c r="AW1741" s="20" t="s">
        <v>987</v>
      </c>
      <c r="AX1741" s="227">
        <v>1230501</v>
      </c>
      <c r="AY1741" s="228">
        <v>0</v>
      </c>
      <c r="AZ1741" s="225" t="e">
        <f t="shared" si="200"/>
        <v>#N/A</v>
      </c>
    </row>
    <row r="1742" spans="46:52" x14ac:dyDescent="0.3">
      <c r="AT1742" s="44" t="str">
        <f t="shared" si="199"/>
        <v>12_20B.LX.V</v>
      </c>
      <c r="AU1742" s="18" t="s">
        <v>71</v>
      </c>
      <c r="AV1742" s="18" t="s">
        <v>219</v>
      </c>
      <c r="AW1742" s="20" t="s">
        <v>987</v>
      </c>
      <c r="AX1742" s="227">
        <v>1230501</v>
      </c>
      <c r="AY1742" s="228">
        <v>0</v>
      </c>
      <c r="AZ1742" s="225" t="e">
        <f t="shared" si="200"/>
        <v>#N/A</v>
      </c>
    </row>
    <row r="1743" spans="46:52" x14ac:dyDescent="0.3">
      <c r="AT1743" s="44" t="str">
        <f t="shared" si="199"/>
        <v>12_22B.LX.V</v>
      </c>
      <c r="AU1743" s="18" t="s">
        <v>71</v>
      </c>
      <c r="AV1743" s="18" t="s">
        <v>336</v>
      </c>
      <c r="AW1743" s="20" t="s">
        <v>987</v>
      </c>
      <c r="AX1743" s="227">
        <v>1230501</v>
      </c>
      <c r="AY1743" s="228">
        <v>0</v>
      </c>
      <c r="AZ1743" s="225" t="e">
        <f t="shared" si="200"/>
        <v>#N/A</v>
      </c>
    </row>
    <row r="1744" spans="46:52" x14ac:dyDescent="0.3">
      <c r="AT1744" s="44" t="str">
        <f t="shared" si="199"/>
        <v>12_24B.LX.V</v>
      </c>
      <c r="AU1744" s="18" t="s">
        <v>71</v>
      </c>
      <c r="AV1744" s="18" t="s">
        <v>424</v>
      </c>
      <c r="AW1744" s="20" t="s">
        <v>987</v>
      </c>
      <c r="AX1744" s="227">
        <v>1230501</v>
      </c>
      <c r="AY1744" s="228">
        <v>0</v>
      </c>
      <c r="AZ1744" s="225" t="e">
        <f t="shared" si="200"/>
        <v>#N/A</v>
      </c>
    </row>
    <row r="1745" spans="46:52" x14ac:dyDescent="0.3">
      <c r="AT1745" s="44" t="str">
        <f t="shared" si="199"/>
        <v>12_26B.LX.V</v>
      </c>
      <c r="AU1745" s="18" t="s">
        <v>71</v>
      </c>
      <c r="AV1745" s="18" t="s">
        <v>510</v>
      </c>
      <c r="AW1745" s="20" t="s">
        <v>987</v>
      </c>
      <c r="AX1745" s="227">
        <v>1230501</v>
      </c>
      <c r="AY1745" s="228">
        <v>0</v>
      </c>
      <c r="AZ1745" s="225" t="e">
        <f t="shared" si="200"/>
        <v>#N/A</v>
      </c>
    </row>
    <row r="1746" spans="46:52" x14ac:dyDescent="0.3">
      <c r="AT1746" s="44" t="str">
        <f t="shared" si="199"/>
        <v>13_14F.LX.V</v>
      </c>
      <c r="AU1746" s="18" t="s">
        <v>71</v>
      </c>
      <c r="AV1746" s="18" t="s">
        <v>623</v>
      </c>
      <c r="AW1746" s="20" t="s">
        <v>987</v>
      </c>
      <c r="AX1746" s="227">
        <v>1230501</v>
      </c>
      <c r="AY1746" s="228">
        <v>0</v>
      </c>
      <c r="AZ1746" s="225" t="e">
        <f t="shared" si="200"/>
        <v>#N/A</v>
      </c>
    </row>
    <row r="1747" spans="46:52" x14ac:dyDescent="0.3">
      <c r="AT1747" s="44" t="str">
        <f t="shared" ref="AT1747:AT1810" si="201">CONCATENATE(AV1747,".",AU1747,".",AW1747)</f>
        <v>13_14T.LX.V</v>
      </c>
      <c r="AU1747" s="18" t="s">
        <v>71</v>
      </c>
      <c r="AV1747" s="18" t="s">
        <v>971</v>
      </c>
      <c r="AW1747" s="20" t="s">
        <v>987</v>
      </c>
      <c r="AX1747" s="227">
        <v>1230501</v>
      </c>
      <c r="AY1747" s="228">
        <v>0</v>
      </c>
      <c r="AZ1747" s="225" t="e">
        <f t="shared" si="200"/>
        <v>#N/A</v>
      </c>
    </row>
    <row r="1748" spans="46:52" x14ac:dyDescent="0.3">
      <c r="AT1748" s="44" t="str">
        <f t="shared" si="201"/>
        <v>13_15F.LX.V</v>
      </c>
      <c r="AU1748" s="18" t="s">
        <v>71</v>
      </c>
      <c r="AV1748" s="18" t="s">
        <v>653</v>
      </c>
      <c r="AW1748" s="20" t="s">
        <v>987</v>
      </c>
      <c r="AX1748" s="227">
        <v>1230501</v>
      </c>
      <c r="AY1748" s="228">
        <v>0</v>
      </c>
      <c r="AZ1748" s="225" t="e">
        <f t="shared" si="200"/>
        <v>#N/A</v>
      </c>
    </row>
    <row r="1749" spans="46:52" x14ac:dyDescent="0.3">
      <c r="AT1749" s="44" t="str">
        <f t="shared" si="201"/>
        <v>13_15T.LX.V</v>
      </c>
      <c r="AU1749" s="18" t="s">
        <v>71</v>
      </c>
      <c r="AV1749" s="18" t="s">
        <v>997</v>
      </c>
      <c r="AW1749" s="20" t="s">
        <v>987</v>
      </c>
      <c r="AX1749" s="227">
        <v>1230501</v>
      </c>
      <c r="AY1749" s="228">
        <v>0</v>
      </c>
      <c r="AZ1749" s="225" t="e">
        <f t="shared" si="200"/>
        <v>#N/A</v>
      </c>
    </row>
    <row r="1750" spans="46:52" x14ac:dyDescent="0.3">
      <c r="AT1750" s="44" t="str">
        <f t="shared" si="201"/>
        <v>13_16F.LX.V</v>
      </c>
      <c r="AU1750" s="18" t="s">
        <v>71</v>
      </c>
      <c r="AV1750" s="18" t="s">
        <v>690</v>
      </c>
      <c r="AW1750" s="20" t="s">
        <v>987</v>
      </c>
      <c r="AX1750" s="227">
        <v>1230501</v>
      </c>
      <c r="AY1750" s="228">
        <v>0</v>
      </c>
      <c r="AZ1750" s="225" t="e">
        <f t="shared" si="200"/>
        <v>#N/A</v>
      </c>
    </row>
    <row r="1751" spans="46:52" x14ac:dyDescent="0.3">
      <c r="AT1751" s="44" t="str">
        <f t="shared" si="201"/>
        <v>13_16T.LX.V</v>
      </c>
      <c r="AU1751" s="18" t="s">
        <v>71</v>
      </c>
      <c r="AV1751" s="18" t="s">
        <v>1012</v>
      </c>
      <c r="AW1751" s="20" t="s">
        <v>987</v>
      </c>
      <c r="AX1751" s="227">
        <v>1230501</v>
      </c>
      <c r="AY1751" s="228">
        <v>0</v>
      </c>
      <c r="AZ1751" s="225" t="e">
        <f t="shared" si="200"/>
        <v>#N/A</v>
      </c>
    </row>
    <row r="1752" spans="46:52" x14ac:dyDescent="0.3">
      <c r="AT1752" s="44" t="str">
        <f t="shared" si="201"/>
        <v>14_14F.LX.V</v>
      </c>
      <c r="AU1752" s="18" t="s">
        <v>71</v>
      </c>
      <c r="AV1752" s="18" t="s">
        <v>638</v>
      </c>
      <c r="AW1752" s="20" t="s">
        <v>987</v>
      </c>
      <c r="AX1752" s="227">
        <v>1230501</v>
      </c>
      <c r="AY1752" s="228">
        <v>0</v>
      </c>
      <c r="AZ1752" s="225" t="e">
        <f t="shared" si="200"/>
        <v>#N/A</v>
      </c>
    </row>
    <row r="1753" spans="46:52" x14ac:dyDescent="0.3">
      <c r="AT1753" s="44" t="str">
        <f t="shared" si="201"/>
        <v>14_14T.LX.V</v>
      </c>
      <c r="AU1753" s="18" t="s">
        <v>71</v>
      </c>
      <c r="AV1753" s="18" t="s">
        <v>979</v>
      </c>
      <c r="AW1753" s="20" t="s">
        <v>987</v>
      </c>
      <c r="AX1753" s="227">
        <v>1230501</v>
      </c>
      <c r="AY1753" s="228">
        <v>0</v>
      </c>
      <c r="AZ1753" s="225" t="e">
        <f t="shared" si="200"/>
        <v>#N/A</v>
      </c>
    </row>
    <row r="1754" spans="46:52" x14ac:dyDescent="0.3">
      <c r="AT1754" s="44" t="str">
        <f t="shared" si="201"/>
        <v>14_15F.LX.V</v>
      </c>
      <c r="AU1754" s="18" t="s">
        <v>71</v>
      </c>
      <c r="AV1754" s="18" t="s">
        <v>671</v>
      </c>
      <c r="AW1754" s="20" t="s">
        <v>987</v>
      </c>
      <c r="AX1754" s="227">
        <v>1230501</v>
      </c>
      <c r="AY1754" s="228">
        <v>0</v>
      </c>
      <c r="AZ1754" s="225" t="e">
        <f t="shared" si="200"/>
        <v>#N/A</v>
      </c>
    </row>
    <row r="1755" spans="46:52" x14ac:dyDescent="0.3">
      <c r="AT1755" s="44" t="str">
        <f t="shared" si="201"/>
        <v>14_15T.LX.V</v>
      </c>
      <c r="AU1755" s="18" t="s">
        <v>71</v>
      </c>
      <c r="AV1755" s="18" t="s">
        <v>1004</v>
      </c>
      <c r="AW1755" s="20" t="s">
        <v>987</v>
      </c>
      <c r="AX1755" s="227">
        <v>1230501</v>
      </c>
      <c r="AY1755" s="228">
        <v>0</v>
      </c>
      <c r="AZ1755" s="225" t="e">
        <f t="shared" si="200"/>
        <v>#N/A</v>
      </c>
    </row>
    <row r="1756" spans="46:52" x14ac:dyDescent="0.3">
      <c r="AT1756" s="44" t="str">
        <f t="shared" si="201"/>
        <v>14_16F.LX.V</v>
      </c>
      <c r="AU1756" s="18" t="s">
        <v>71</v>
      </c>
      <c r="AV1756" s="18" t="s">
        <v>707</v>
      </c>
      <c r="AW1756" s="20" t="s">
        <v>987</v>
      </c>
      <c r="AX1756" s="227">
        <v>1230501</v>
      </c>
      <c r="AY1756" s="228">
        <v>0</v>
      </c>
      <c r="AZ1756" s="225" t="e">
        <f t="shared" si="200"/>
        <v>#N/A</v>
      </c>
    </row>
    <row r="1757" spans="46:52" x14ac:dyDescent="0.3">
      <c r="AT1757" s="44" t="str">
        <f t="shared" si="201"/>
        <v>14_16T.LX.V</v>
      </c>
      <c r="AU1757" s="18" t="s">
        <v>71</v>
      </c>
      <c r="AV1757" s="18" t="s">
        <v>1020</v>
      </c>
      <c r="AW1757" s="20" t="s">
        <v>987</v>
      </c>
      <c r="AX1757" s="227">
        <v>1230501</v>
      </c>
      <c r="AY1757" s="228">
        <v>0</v>
      </c>
      <c r="AZ1757" s="225" t="e">
        <f t="shared" si="200"/>
        <v>#N/A</v>
      </c>
    </row>
    <row r="1758" spans="46:52" x14ac:dyDescent="0.3">
      <c r="AT1758" s="44" t="str">
        <f t="shared" si="201"/>
        <v>14_18B.LX.V</v>
      </c>
      <c r="AU1758" s="18" t="s">
        <v>71</v>
      </c>
      <c r="AV1758" s="18" t="s">
        <v>160</v>
      </c>
      <c r="AW1758" s="20" t="s">
        <v>987</v>
      </c>
      <c r="AX1758" s="227">
        <v>1230501</v>
      </c>
      <c r="AY1758" s="228">
        <v>0</v>
      </c>
      <c r="AZ1758" s="225" t="e">
        <f t="shared" si="200"/>
        <v>#N/A</v>
      </c>
    </row>
    <row r="1759" spans="46:52" x14ac:dyDescent="0.3">
      <c r="AT1759" s="44" t="str">
        <f t="shared" si="201"/>
        <v>14_20B.LX.V</v>
      </c>
      <c r="AU1759" s="18" t="s">
        <v>71</v>
      </c>
      <c r="AV1759" s="18" t="s">
        <v>256</v>
      </c>
      <c r="AW1759" s="20" t="s">
        <v>987</v>
      </c>
      <c r="AX1759" s="227">
        <v>1230501</v>
      </c>
      <c r="AY1759" s="228">
        <v>0</v>
      </c>
      <c r="AZ1759" s="225" t="e">
        <f t="shared" si="200"/>
        <v>#N/A</v>
      </c>
    </row>
    <row r="1760" spans="46:52" x14ac:dyDescent="0.3">
      <c r="AT1760" s="44" t="str">
        <f t="shared" si="201"/>
        <v>14_22B.LX.V</v>
      </c>
      <c r="AU1760" s="18" t="s">
        <v>71</v>
      </c>
      <c r="AV1760" s="18" t="s">
        <v>353</v>
      </c>
      <c r="AW1760" s="20" t="s">
        <v>987</v>
      </c>
      <c r="AX1760" s="227">
        <v>1230501</v>
      </c>
      <c r="AY1760" s="228">
        <v>0</v>
      </c>
      <c r="AZ1760" s="225" t="e">
        <f t="shared" ref="AZ1760:AZ1823" si="202">AY1760*INDEX($DB$90:$DB$92,MATCH($CQ$85,Currency,0))/$DB$90</f>
        <v>#N/A</v>
      </c>
    </row>
    <row r="1761" spans="46:52" x14ac:dyDescent="0.3">
      <c r="AT1761" s="44" t="str">
        <f t="shared" si="201"/>
        <v>14_24B.LX.V</v>
      </c>
      <c r="AU1761" s="18" t="s">
        <v>71</v>
      </c>
      <c r="AV1761" s="18" t="s">
        <v>440</v>
      </c>
      <c r="AW1761" s="20" t="s">
        <v>987</v>
      </c>
      <c r="AX1761" s="227">
        <v>1230501</v>
      </c>
      <c r="AY1761" s="228">
        <v>0</v>
      </c>
      <c r="AZ1761" s="225" t="e">
        <f t="shared" si="202"/>
        <v>#N/A</v>
      </c>
    </row>
    <row r="1762" spans="46:52" x14ac:dyDescent="0.3">
      <c r="AT1762" s="44" t="str">
        <f t="shared" si="201"/>
        <v>14_26B.LX.V</v>
      </c>
      <c r="AU1762" s="18" t="s">
        <v>71</v>
      </c>
      <c r="AV1762" s="18" t="s">
        <v>529</v>
      </c>
      <c r="AW1762" s="20" t="s">
        <v>987</v>
      </c>
      <c r="AX1762" s="227">
        <v>1230501</v>
      </c>
      <c r="AY1762" s="228">
        <v>0</v>
      </c>
      <c r="AZ1762" s="225" t="e">
        <f t="shared" si="202"/>
        <v>#N/A</v>
      </c>
    </row>
    <row r="1763" spans="46:52" x14ac:dyDescent="0.3">
      <c r="AT1763" s="44" t="str">
        <f t="shared" si="201"/>
        <v>15_16F.LX.V</v>
      </c>
      <c r="AU1763" s="18" t="s">
        <v>71</v>
      </c>
      <c r="AV1763" s="18" t="s">
        <v>725</v>
      </c>
      <c r="AW1763" s="20" t="s">
        <v>987</v>
      </c>
      <c r="AX1763" s="227">
        <v>1230501</v>
      </c>
      <c r="AY1763" s="228">
        <v>0</v>
      </c>
      <c r="AZ1763" s="225" t="e">
        <f t="shared" si="202"/>
        <v>#N/A</v>
      </c>
    </row>
    <row r="1764" spans="46:52" x14ac:dyDescent="0.3">
      <c r="AT1764" s="44" t="str">
        <f t="shared" si="201"/>
        <v>15_16T.LX.V</v>
      </c>
      <c r="AU1764" s="18" t="s">
        <v>71</v>
      </c>
      <c r="AV1764" s="18" t="s">
        <v>1028</v>
      </c>
      <c r="AW1764" s="20" t="s">
        <v>987</v>
      </c>
      <c r="AX1764" s="227">
        <v>1230501</v>
      </c>
      <c r="AY1764" s="228">
        <v>0</v>
      </c>
      <c r="AZ1764" s="225" t="e">
        <f t="shared" si="202"/>
        <v>#N/A</v>
      </c>
    </row>
    <row r="1765" spans="46:52" x14ac:dyDescent="0.3">
      <c r="AT1765" s="44" t="str">
        <f t="shared" si="201"/>
        <v>16_16F.LX.V</v>
      </c>
      <c r="AU1765" s="18" t="s">
        <v>71</v>
      </c>
      <c r="AV1765" s="18" t="s">
        <v>741</v>
      </c>
      <c r="AW1765" s="20" t="s">
        <v>987</v>
      </c>
      <c r="AX1765" s="227">
        <v>1230501</v>
      </c>
      <c r="AY1765" s="228">
        <v>0</v>
      </c>
      <c r="AZ1765" s="225" t="e">
        <f t="shared" si="202"/>
        <v>#N/A</v>
      </c>
    </row>
    <row r="1766" spans="46:52" x14ac:dyDescent="0.3">
      <c r="AT1766" s="44" t="str">
        <f t="shared" si="201"/>
        <v>16_16T.LX.V</v>
      </c>
      <c r="AU1766" s="18" t="s">
        <v>71</v>
      </c>
      <c r="AV1766" s="18" t="s">
        <v>1036</v>
      </c>
      <c r="AW1766" s="20" t="s">
        <v>987</v>
      </c>
      <c r="AX1766" s="227">
        <v>1230501</v>
      </c>
      <c r="AY1766" s="228">
        <v>0</v>
      </c>
      <c r="AZ1766" s="225" t="e">
        <f t="shared" si="202"/>
        <v>#N/A</v>
      </c>
    </row>
    <row r="1767" spans="46:52" x14ac:dyDescent="0.3">
      <c r="AT1767" s="44" t="str">
        <f t="shared" si="201"/>
        <v>16_18B.LX.V</v>
      </c>
      <c r="AU1767" s="18" t="s">
        <v>71</v>
      </c>
      <c r="AV1767" s="18" t="s">
        <v>187</v>
      </c>
      <c r="AW1767" s="20" t="s">
        <v>987</v>
      </c>
      <c r="AX1767" s="227">
        <v>1230501</v>
      </c>
      <c r="AY1767" s="228">
        <v>0</v>
      </c>
      <c r="AZ1767" s="225" t="e">
        <f t="shared" si="202"/>
        <v>#N/A</v>
      </c>
    </row>
    <row r="1768" spans="46:52" x14ac:dyDescent="0.3">
      <c r="AT1768" s="44" t="str">
        <f t="shared" si="201"/>
        <v>16_18F.LX.V</v>
      </c>
      <c r="AU1768" s="18" t="s">
        <v>71</v>
      </c>
      <c r="AV1768" s="18" t="s">
        <v>753</v>
      </c>
      <c r="AW1768" s="20" t="s">
        <v>987</v>
      </c>
      <c r="AX1768" s="227">
        <v>1230501</v>
      </c>
      <c r="AY1768" s="228">
        <v>0</v>
      </c>
      <c r="AZ1768" s="225" t="e">
        <f t="shared" si="202"/>
        <v>#N/A</v>
      </c>
    </row>
    <row r="1769" spans="46:52" x14ac:dyDescent="0.3">
      <c r="AT1769" s="44" t="str">
        <f t="shared" si="201"/>
        <v>16_20B.LX.V</v>
      </c>
      <c r="AU1769" s="18" t="s">
        <v>71</v>
      </c>
      <c r="AV1769" s="18" t="s">
        <v>297</v>
      </c>
      <c r="AW1769" s="20" t="s">
        <v>987</v>
      </c>
      <c r="AX1769" s="227">
        <v>1230501</v>
      </c>
      <c r="AY1769" s="228">
        <v>0</v>
      </c>
      <c r="AZ1769" s="225" t="e">
        <f t="shared" si="202"/>
        <v>#N/A</v>
      </c>
    </row>
    <row r="1770" spans="46:52" x14ac:dyDescent="0.3">
      <c r="AT1770" s="44" t="str">
        <f t="shared" si="201"/>
        <v>16_22B.LX.V</v>
      </c>
      <c r="AU1770" s="18" t="s">
        <v>71</v>
      </c>
      <c r="AV1770" s="18" t="s">
        <v>373</v>
      </c>
      <c r="AW1770" s="20" t="s">
        <v>987</v>
      </c>
      <c r="AX1770" s="227">
        <v>1230501</v>
      </c>
      <c r="AY1770" s="228">
        <v>0</v>
      </c>
      <c r="AZ1770" s="225" t="e">
        <f t="shared" si="202"/>
        <v>#N/A</v>
      </c>
    </row>
    <row r="1771" spans="46:52" x14ac:dyDescent="0.3">
      <c r="AT1771" s="44" t="str">
        <f t="shared" si="201"/>
        <v>16_24B.LX.V</v>
      </c>
      <c r="AU1771" s="18" t="s">
        <v>71</v>
      </c>
      <c r="AV1771" s="18" t="s">
        <v>457</v>
      </c>
      <c r="AW1771" s="20" t="s">
        <v>987</v>
      </c>
      <c r="AX1771" s="227">
        <v>1230501</v>
      </c>
      <c r="AY1771" s="228">
        <v>0</v>
      </c>
      <c r="AZ1771" s="225" t="e">
        <f t="shared" si="202"/>
        <v>#N/A</v>
      </c>
    </row>
    <row r="1772" spans="46:52" x14ac:dyDescent="0.3">
      <c r="AT1772" s="44" t="str">
        <f t="shared" si="201"/>
        <v>16_26B.LX.V</v>
      </c>
      <c r="AU1772" s="18" t="s">
        <v>71</v>
      </c>
      <c r="AV1772" s="18" t="s">
        <v>550</v>
      </c>
      <c r="AW1772" s="20" t="s">
        <v>987</v>
      </c>
      <c r="AX1772" s="227">
        <v>1230501</v>
      </c>
      <c r="AY1772" s="228">
        <v>0</v>
      </c>
      <c r="AZ1772" s="225" t="e">
        <f t="shared" si="202"/>
        <v>#N/A</v>
      </c>
    </row>
    <row r="1773" spans="46:52" x14ac:dyDescent="0.3">
      <c r="AT1773" s="44" t="str">
        <f t="shared" si="201"/>
        <v>18_20B.LX.V</v>
      </c>
      <c r="AU1773" s="18" t="s">
        <v>71</v>
      </c>
      <c r="AV1773" s="18" t="s">
        <v>317</v>
      </c>
      <c r="AW1773" s="20" t="s">
        <v>987</v>
      </c>
      <c r="AX1773" s="227">
        <v>1230501</v>
      </c>
      <c r="AY1773" s="228">
        <v>0</v>
      </c>
      <c r="AZ1773" s="225" t="e">
        <f t="shared" si="202"/>
        <v>#N/A</v>
      </c>
    </row>
    <row r="1774" spans="46:52" x14ac:dyDescent="0.3">
      <c r="AT1774" s="44" t="str">
        <f t="shared" si="201"/>
        <v>18_22B.LX.V</v>
      </c>
      <c r="AU1774" s="18" t="s">
        <v>71</v>
      </c>
      <c r="AV1774" s="18" t="s">
        <v>391</v>
      </c>
      <c r="AW1774" s="20" t="s">
        <v>987</v>
      </c>
      <c r="AX1774" s="227">
        <v>1230501</v>
      </c>
      <c r="AY1774" s="228">
        <v>0</v>
      </c>
      <c r="AZ1774" s="225" t="e">
        <f t="shared" si="202"/>
        <v>#N/A</v>
      </c>
    </row>
    <row r="1775" spans="46:52" x14ac:dyDescent="0.3">
      <c r="AT1775" s="44" t="str">
        <f t="shared" si="201"/>
        <v>18_24B.LX.V</v>
      </c>
      <c r="AU1775" s="18" t="s">
        <v>71</v>
      </c>
      <c r="AV1775" s="18" t="s">
        <v>475</v>
      </c>
      <c r="AW1775" s="20" t="s">
        <v>987</v>
      </c>
      <c r="AX1775" s="227">
        <v>1230501</v>
      </c>
      <c r="AY1775" s="228">
        <v>0</v>
      </c>
      <c r="AZ1775" s="225" t="e">
        <f t="shared" si="202"/>
        <v>#N/A</v>
      </c>
    </row>
    <row r="1776" spans="46:52" x14ac:dyDescent="0.3">
      <c r="AT1776" s="44" t="str">
        <f t="shared" si="201"/>
        <v>20_20B.LX.V</v>
      </c>
      <c r="AU1776" s="18" t="s">
        <v>71</v>
      </c>
      <c r="AV1776" s="18" t="s">
        <v>337</v>
      </c>
      <c r="AW1776" s="20" t="s">
        <v>987</v>
      </c>
      <c r="AX1776" s="227">
        <v>1230501</v>
      </c>
      <c r="AY1776" s="228">
        <v>0</v>
      </c>
      <c r="AZ1776" s="225" t="e">
        <f t="shared" si="202"/>
        <v>#N/A</v>
      </c>
    </row>
    <row r="1777" spans="46:52" x14ac:dyDescent="0.3">
      <c r="AT1777" s="44" t="str">
        <f t="shared" si="201"/>
        <v>20_22B.LX.V</v>
      </c>
      <c r="AU1777" s="18" t="s">
        <v>71</v>
      </c>
      <c r="AV1777" s="18" t="s">
        <v>410</v>
      </c>
      <c r="AW1777" s="20" t="s">
        <v>987</v>
      </c>
      <c r="AX1777" s="227">
        <v>1230501</v>
      </c>
      <c r="AY1777" s="228">
        <v>0</v>
      </c>
      <c r="AZ1777" s="225" t="e">
        <f t="shared" si="202"/>
        <v>#N/A</v>
      </c>
    </row>
    <row r="1778" spans="46:52" x14ac:dyDescent="0.3">
      <c r="AT1778" s="44" t="str">
        <f t="shared" si="201"/>
        <v>20_24B.LX.V</v>
      </c>
      <c r="AU1778" s="18" t="s">
        <v>71</v>
      </c>
      <c r="AV1778" s="18" t="s">
        <v>494</v>
      </c>
      <c r="AW1778" s="20" t="s">
        <v>987</v>
      </c>
      <c r="AX1778" s="227">
        <v>1230501</v>
      </c>
      <c r="AY1778" s="228">
        <v>0</v>
      </c>
      <c r="AZ1778" s="225" t="e">
        <f t="shared" si="202"/>
        <v>#N/A</v>
      </c>
    </row>
    <row r="1779" spans="46:52" x14ac:dyDescent="0.3">
      <c r="AT1779" s="44" t="str">
        <f t="shared" si="201"/>
        <v>4_14S.LX.V</v>
      </c>
      <c r="AU1779" s="18" t="s">
        <v>71</v>
      </c>
      <c r="AV1779" s="18" t="s">
        <v>1071</v>
      </c>
      <c r="AW1779" s="20" t="s">
        <v>987</v>
      </c>
      <c r="AX1779" s="227">
        <v>1230501</v>
      </c>
      <c r="AY1779" s="228">
        <v>0</v>
      </c>
      <c r="AZ1779" s="225" t="e">
        <f t="shared" si="202"/>
        <v>#N/A</v>
      </c>
    </row>
    <row r="1780" spans="46:52" x14ac:dyDescent="0.3">
      <c r="AT1780" s="44" t="str">
        <f t="shared" si="201"/>
        <v>4_14x8S.LX.V</v>
      </c>
      <c r="AU1780" s="18" t="s">
        <v>71</v>
      </c>
      <c r="AV1780" s="18" t="s">
        <v>1107</v>
      </c>
      <c r="AW1780" s="20" t="s">
        <v>987</v>
      </c>
      <c r="AX1780" s="227">
        <v>1230501</v>
      </c>
      <c r="AY1780" s="228">
        <v>0</v>
      </c>
      <c r="AZ1780" s="225" t="e">
        <f t="shared" si="202"/>
        <v>#N/A</v>
      </c>
    </row>
    <row r="1781" spans="46:52" x14ac:dyDescent="0.3">
      <c r="AT1781" s="44" t="str">
        <f t="shared" si="201"/>
        <v>5_14S.LX.V</v>
      </c>
      <c r="AU1781" s="18" t="s">
        <v>71</v>
      </c>
      <c r="AV1781" s="18" t="s">
        <v>1081</v>
      </c>
      <c r="AW1781" s="20" t="s">
        <v>987</v>
      </c>
      <c r="AX1781" s="227">
        <v>1230501</v>
      </c>
      <c r="AY1781" s="228">
        <v>0</v>
      </c>
      <c r="AZ1781" s="225" t="e">
        <f t="shared" si="202"/>
        <v>#N/A</v>
      </c>
    </row>
    <row r="1782" spans="46:52" x14ac:dyDescent="0.3">
      <c r="AT1782" s="44" t="str">
        <f t="shared" si="201"/>
        <v>5_14x8S.LX.V</v>
      </c>
      <c r="AU1782" s="18" t="s">
        <v>71</v>
      </c>
      <c r="AV1782" s="18" t="s">
        <v>1118</v>
      </c>
      <c r="AW1782" s="20" t="s">
        <v>987</v>
      </c>
      <c r="AX1782" s="227">
        <v>1230501</v>
      </c>
      <c r="AY1782" s="228">
        <v>0</v>
      </c>
      <c r="AZ1782" s="225" t="e">
        <f t="shared" si="202"/>
        <v>#N/A</v>
      </c>
    </row>
    <row r="1783" spans="46:52" x14ac:dyDescent="0.3">
      <c r="AT1783" s="44" t="str">
        <f t="shared" si="201"/>
        <v>5H_14x8S.LX.V</v>
      </c>
      <c r="AU1783" s="18" t="s">
        <v>71</v>
      </c>
      <c r="AV1783" s="18" t="s">
        <v>1126</v>
      </c>
      <c r="AW1783" s="20" t="s">
        <v>987</v>
      </c>
      <c r="AX1783" s="227">
        <v>1230501</v>
      </c>
      <c r="AY1783" s="228">
        <v>0</v>
      </c>
      <c r="AZ1783" s="225" t="e">
        <f t="shared" si="202"/>
        <v>#N/A</v>
      </c>
    </row>
    <row r="1784" spans="46:52" x14ac:dyDescent="0.3">
      <c r="AT1784" s="44" t="str">
        <f t="shared" si="201"/>
        <v>6_12S.LX.V</v>
      </c>
      <c r="AU1784" s="18" t="s">
        <v>71</v>
      </c>
      <c r="AV1784" s="18" t="s">
        <v>1047</v>
      </c>
      <c r="AW1784" s="20" t="s">
        <v>987</v>
      </c>
      <c r="AX1784" s="227">
        <v>1230501</v>
      </c>
      <c r="AY1784" s="228">
        <v>0</v>
      </c>
      <c r="AZ1784" s="225" t="e">
        <f t="shared" si="202"/>
        <v>#N/A</v>
      </c>
    </row>
    <row r="1785" spans="46:52" x14ac:dyDescent="0.3">
      <c r="AT1785" s="44" t="str">
        <f t="shared" si="201"/>
        <v>6_13S.LX.V</v>
      </c>
      <c r="AU1785" s="18" t="s">
        <v>71</v>
      </c>
      <c r="AV1785" s="18" t="s">
        <v>1066</v>
      </c>
      <c r="AW1785" s="20" t="s">
        <v>987</v>
      </c>
      <c r="AX1785" s="227">
        <v>1230501</v>
      </c>
      <c r="AY1785" s="228">
        <v>0</v>
      </c>
      <c r="AZ1785" s="225" t="e">
        <f t="shared" si="202"/>
        <v>#N/A</v>
      </c>
    </row>
    <row r="1786" spans="46:52" x14ac:dyDescent="0.3">
      <c r="AT1786" s="44" t="str">
        <f t="shared" si="201"/>
        <v>6H_14S.LX.V</v>
      </c>
      <c r="AU1786" s="18" t="s">
        <v>71</v>
      </c>
      <c r="AV1786" s="18" t="s">
        <v>1096</v>
      </c>
      <c r="AW1786" s="20" t="s">
        <v>987</v>
      </c>
      <c r="AX1786" s="227">
        <v>1230501</v>
      </c>
      <c r="AY1786" s="228">
        <v>0</v>
      </c>
      <c r="AZ1786" s="225" t="e">
        <f t="shared" si="202"/>
        <v>#N/A</v>
      </c>
    </row>
    <row r="1787" spans="46:52" x14ac:dyDescent="0.3">
      <c r="AT1787" s="44" t="str">
        <f t="shared" si="201"/>
        <v>6H_14x8S.LX.V</v>
      </c>
      <c r="AU1787" s="18" t="s">
        <v>71</v>
      </c>
      <c r="AV1787" s="18" t="s">
        <v>1134</v>
      </c>
      <c r="AW1787" s="20" t="s">
        <v>987</v>
      </c>
      <c r="AX1787" s="227">
        <v>1230501</v>
      </c>
      <c r="AY1787" s="228">
        <v>0</v>
      </c>
      <c r="AZ1787" s="225" t="e">
        <f t="shared" si="202"/>
        <v>#N/A</v>
      </c>
    </row>
    <row r="1788" spans="46:52" x14ac:dyDescent="0.3">
      <c r="AT1788" s="44" t="str">
        <f t="shared" si="201"/>
        <v>7_10T.LX.V</v>
      </c>
      <c r="AU1788" s="18" t="s">
        <v>71</v>
      </c>
      <c r="AV1788" s="18" t="s">
        <v>795</v>
      </c>
      <c r="AW1788" s="20" t="s">
        <v>987</v>
      </c>
      <c r="AX1788" s="227">
        <v>1230501</v>
      </c>
      <c r="AY1788" s="228">
        <v>0</v>
      </c>
      <c r="AZ1788" s="225" t="e">
        <f t="shared" si="202"/>
        <v>#N/A</v>
      </c>
    </row>
    <row r="1789" spans="46:52" x14ac:dyDescent="0.3">
      <c r="AT1789" s="44" t="str">
        <f t="shared" si="201"/>
        <v>7H_10T.LX.V</v>
      </c>
      <c r="AU1789" s="18" t="s">
        <v>71</v>
      </c>
      <c r="AV1789" s="18" t="s">
        <v>802</v>
      </c>
      <c r="AW1789" s="20" t="s">
        <v>987</v>
      </c>
      <c r="AX1789" s="227">
        <v>1230501</v>
      </c>
      <c r="AY1789" s="228">
        <v>0</v>
      </c>
      <c r="AZ1789" s="225" t="e">
        <f t="shared" si="202"/>
        <v>#N/A</v>
      </c>
    </row>
    <row r="1790" spans="46:52" x14ac:dyDescent="0.3">
      <c r="AT1790" s="44" t="str">
        <f t="shared" si="201"/>
        <v>8_10T.LX.V</v>
      </c>
      <c r="AU1790" s="18" t="s">
        <v>71</v>
      </c>
      <c r="AV1790" s="18" t="s">
        <v>810</v>
      </c>
      <c r="AW1790" s="20" t="s">
        <v>987</v>
      </c>
      <c r="AX1790" s="227">
        <v>1230501</v>
      </c>
      <c r="AY1790" s="228">
        <v>0</v>
      </c>
      <c r="AZ1790" s="225" t="e">
        <f t="shared" si="202"/>
        <v>#N/A</v>
      </c>
    </row>
    <row r="1791" spans="46:52" x14ac:dyDescent="0.3">
      <c r="AT1791" s="44" t="str">
        <f t="shared" si="201"/>
        <v>8_12T.LX.V</v>
      </c>
      <c r="AU1791" s="18" t="s">
        <v>71</v>
      </c>
      <c r="AV1791" s="18" t="s">
        <v>826</v>
      </c>
      <c r="AW1791" s="20" t="s">
        <v>987</v>
      </c>
      <c r="AX1791" s="227">
        <v>1230501</v>
      </c>
      <c r="AY1791" s="228">
        <v>0</v>
      </c>
      <c r="AZ1791" s="225" t="e">
        <f t="shared" si="202"/>
        <v>#N/A</v>
      </c>
    </row>
    <row r="1792" spans="46:52" x14ac:dyDescent="0.3">
      <c r="AT1792" s="44" t="str">
        <f t="shared" si="201"/>
        <v>8_14S.LX.V</v>
      </c>
      <c r="AU1792" s="18" t="s">
        <v>71</v>
      </c>
      <c r="AV1792" s="18" t="s">
        <v>1103</v>
      </c>
      <c r="AW1792" s="20" t="s">
        <v>987</v>
      </c>
      <c r="AX1792" s="227">
        <v>1230501</v>
      </c>
      <c r="AY1792" s="228">
        <v>0</v>
      </c>
      <c r="AZ1792" s="225" t="e">
        <f t="shared" si="202"/>
        <v>#N/A</v>
      </c>
    </row>
    <row r="1793" spans="46:52" x14ac:dyDescent="0.3">
      <c r="AT1793" s="44" t="str">
        <f t="shared" si="201"/>
        <v>9_10T.LX.V</v>
      </c>
      <c r="AU1793" s="18" t="s">
        <v>71</v>
      </c>
      <c r="AV1793" s="18" t="s">
        <v>818</v>
      </c>
      <c r="AW1793" s="20" t="s">
        <v>987</v>
      </c>
      <c r="AX1793" s="227">
        <v>1230501</v>
      </c>
      <c r="AY1793" s="228">
        <v>0</v>
      </c>
      <c r="AZ1793" s="225" t="e">
        <f t="shared" si="202"/>
        <v>#N/A</v>
      </c>
    </row>
    <row r="1794" spans="46:52" x14ac:dyDescent="0.3">
      <c r="AT1794" s="44" t="str">
        <f t="shared" si="201"/>
        <v>9_12T.LX.V</v>
      </c>
      <c r="AU1794" s="18" t="s">
        <v>71</v>
      </c>
      <c r="AV1794" s="18" t="s">
        <v>840</v>
      </c>
      <c r="AW1794" s="20" t="s">
        <v>987</v>
      </c>
      <c r="AX1794" s="227">
        <v>1230501</v>
      </c>
      <c r="AY1794" s="228">
        <v>0</v>
      </c>
      <c r="AZ1794" s="225" t="e">
        <f t="shared" si="202"/>
        <v>#N/A</v>
      </c>
    </row>
    <row r="1795" spans="46:52" x14ac:dyDescent="0.3">
      <c r="AT1795" s="44" t="str">
        <f t="shared" si="201"/>
        <v>9_13T.LX.V</v>
      </c>
      <c r="AU1795" s="18" t="s">
        <v>71</v>
      </c>
      <c r="AV1795" s="18" t="s">
        <v>876</v>
      </c>
      <c r="AW1795" s="20" t="s">
        <v>987</v>
      </c>
      <c r="AX1795" s="227">
        <v>1230501</v>
      </c>
      <c r="AY1795" s="228">
        <v>0</v>
      </c>
      <c r="AZ1795" s="225" t="e">
        <f t="shared" si="202"/>
        <v>#N/A</v>
      </c>
    </row>
    <row r="1796" spans="46:52" x14ac:dyDescent="0.3">
      <c r="AT1796" s="44" t="str">
        <f t="shared" si="201"/>
        <v>9_14T.LX.V</v>
      </c>
      <c r="AU1796" s="18" t="s">
        <v>71</v>
      </c>
      <c r="AV1796" s="18" t="s">
        <v>917</v>
      </c>
      <c r="AW1796" s="20" t="s">
        <v>987</v>
      </c>
      <c r="AX1796" s="227">
        <v>1230501</v>
      </c>
      <c r="AY1796" s="228">
        <v>0</v>
      </c>
      <c r="AZ1796" s="225" t="e">
        <f t="shared" si="202"/>
        <v>#N/A</v>
      </c>
    </row>
    <row r="1797" spans="46:52" x14ac:dyDescent="0.3">
      <c r="AT1797" s="44" t="str">
        <f t="shared" si="201"/>
        <v>10_12T.LC.W</v>
      </c>
      <c r="AU1797" s="18" t="s">
        <v>79</v>
      </c>
      <c r="AV1797" s="18" t="s">
        <v>850</v>
      </c>
      <c r="AW1797" s="20" t="s">
        <v>113</v>
      </c>
      <c r="AX1797" s="227">
        <v>1230501</v>
      </c>
      <c r="AY1797" s="228">
        <v>0</v>
      </c>
      <c r="AZ1797" s="225" t="e">
        <f t="shared" si="202"/>
        <v>#N/A</v>
      </c>
    </row>
    <row r="1798" spans="46:52" x14ac:dyDescent="0.3">
      <c r="AT1798" s="44" t="str">
        <f t="shared" si="201"/>
        <v>10_13T.LC.W</v>
      </c>
      <c r="AU1798" s="18" t="s">
        <v>79</v>
      </c>
      <c r="AV1798" s="18" t="s">
        <v>888</v>
      </c>
      <c r="AW1798" s="20" t="s">
        <v>113</v>
      </c>
      <c r="AX1798" s="227">
        <v>1230501</v>
      </c>
      <c r="AY1798" s="228">
        <v>0</v>
      </c>
      <c r="AZ1798" s="225" t="e">
        <f t="shared" si="202"/>
        <v>#N/A</v>
      </c>
    </row>
    <row r="1799" spans="46:52" x14ac:dyDescent="0.3">
      <c r="AT1799" s="44" t="str">
        <f t="shared" si="201"/>
        <v>10_14S.LC.W</v>
      </c>
      <c r="AU1799" s="18" t="s">
        <v>79</v>
      </c>
      <c r="AV1799" s="18" t="s">
        <v>1182</v>
      </c>
      <c r="AW1799" s="20" t="s">
        <v>113</v>
      </c>
      <c r="AX1799" s="227">
        <v>1230501</v>
      </c>
      <c r="AY1799" s="228">
        <v>0</v>
      </c>
      <c r="AZ1799" s="225" t="e">
        <f t="shared" si="202"/>
        <v>#N/A</v>
      </c>
    </row>
    <row r="1800" spans="46:52" x14ac:dyDescent="0.3">
      <c r="AT1800" s="44" t="str">
        <f t="shared" si="201"/>
        <v>10_14T.LC.W</v>
      </c>
      <c r="AU1800" s="18" t="s">
        <v>79</v>
      </c>
      <c r="AV1800" s="18" t="s">
        <v>930</v>
      </c>
      <c r="AW1800" s="20" t="s">
        <v>113</v>
      </c>
      <c r="AX1800" s="227">
        <v>1230501</v>
      </c>
      <c r="AY1800" s="228">
        <v>0</v>
      </c>
      <c r="AZ1800" s="225" t="e">
        <f t="shared" si="202"/>
        <v>#N/A</v>
      </c>
    </row>
    <row r="1801" spans="46:52" x14ac:dyDescent="0.3">
      <c r="AT1801" s="44" t="str">
        <f t="shared" si="201"/>
        <v>11_12T.LC.W</v>
      </c>
      <c r="AU1801" s="18" t="s">
        <v>79</v>
      </c>
      <c r="AV1801" s="18" t="s">
        <v>863</v>
      </c>
      <c r="AW1801" s="20" t="s">
        <v>113</v>
      </c>
      <c r="AX1801" s="227">
        <v>1230501</v>
      </c>
      <c r="AY1801" s="228">
        <v>0</v>
      </c>
      <c r="AZ1801" s="225" t="e">
        <f t="shared" si="202"/>
        <v>#N/A</v>
      </c>
    </row>
    <row r="1802" spans="46:52" x14ac:dyDescent="0.3">
      <c r="AT1802" s="44" t="str">
        <f t="shared" si="201"/>
        <v>11_13T.LC.W</v>
      </c>
      <c r="AU1802" s="18" t="s">
        <v>79</v>
      </c>
      <c r="AV1802" s="18" t="s">
        <v>898</v>
      </c>
      <c r="AW1802" s="20" t="s">
        <v>113</v>
      </c>
      <c r="AX1802" s="227">
        <v>1230501</v>
      </c>
      <c r="AY1802" s="228">
        <v>0</v>
      </c>
      <c r="AZ1802" s="225" t="e">
        <f t="shared" si="202"/>
        <v>#N/A</v>
      </c>
    </row>
    <row r="1803" spans="46:52" x14ac:dyDescent="0.3">
      <c r="AT1803" s="44" t="str">
        <f t="shared" si="201"/>
        <v>11_14T.LC.W</v>
      </c>
      <c r="AU1803" s="18" t="s">
        <v>79</v>
      </c>
      <c r="AV1803" s="18" t="s">
        <v>943</v>
      </c>
      <c r="AW1803" s="20" t="s">
        <v>113</v>
      </c>
      <c r="AX1803" s="227">
        <v>1230501</v>
      </c>
      <c r="AY1803" s="228">
        <v>0</v>
      </c>
      <c r="AZ1803" s="225" t="e">
        <f t="shared" si="202"/>
        <v>#N/A</v>
      </c>
    </row>
    <row r="1804" spans="46:52" x14ac:dyDescent="0.3">
      <c r="AT1804" s="44" t="str">
        <f t="shared" si="201"/>
        <v>12_13T.LC.W</v>
      </c>
      <c r="AU1804" s="18" t="s">
        <v>79</v>
      </c>
      <c r="AV1804" s="18" t="s">
        <v>907</v>
      </c>
      <c r="AW1804" s="20" t="s">
        <v>113</v>
      </c>
      <c r="AX1804" s="227">
        <v>1230501</v>
      </c>
      <c r="AY1804" s="228">
        <v>0</v>
      </c>
      <c r="AZ1804" s="225" t="e">
        <f t="shared" si="202"/>
        <v>#N/A</v>
      </c>
    </row>
    <row r="1805" spans="46:52" x14ac:dyDescent="0.3">
      <c r="AT1805" s="44" t="str">
        <f t="shared" si="201"/>
        <v>12_14F.LC.W</v>
      </c>
      <c r="AU1805" s="18" t="s">
        <v>79</v>
      </c>
      <c r="AV1805" s="18" t="s">
        <v>603</v>
      </c>
      <c r="AW1805" s="20" t="s">
        <v>113</v>
      </c>
      <c r="AX1805" s="227">
        <v>1230501</v>
      </c>
      <c r="AY1805" s="228">
        <v>0</v>
      </c>
      <c r="AZ1805" s="225" t="e">
        <f t="shared" si="202"/>
        <v>#N/A</v>
      </c>
    </row>
    <row r="1806" spans="46:52" x14ac:dyDescent="0.3">
      <c r="AT1806" s="44" t="str">
        <f t="shared" si="201"/>
        <v>12_14T.LC.W</v>
      </c>
      <c r="AU1806" s="18" t="s">
        <v>79</v>
      </c>
      <c r="AV1806" s="18" t="s">
        <v>957</v>
      </c>
      <c r="AW1806" s="20" t="s">
        <v>113</v>
      </c>
      <c r="AX1806" s="227">
        <v>1230501</v>
      </c>
      <c r="AY1806" s="228">
        <v>0</v>
      </c>
      <c r="AZ1806" s="225" t="e">
        <f t="shared" si="202"/>
        <v>#N/A</v>
      </c>
    </row>
    <row r="1807" spans="46:52" x14ac:dyDescent="0.3">
      <c r="AT1807" s="44" t="str">
        <f t="shared" si="201"/>
        <v>12_15T.LC.W</v>
      </c>
      <c r="AU1807" s="18" t="s">
        <v>79</v>
      </c>
      <c r="AV1807" s="18" t="s">
        <v>988</v>
      </c>
      <c r="AW1807" s="20" t="s">
        <v>113</v>
      </c>
      <c r="AX1807" s="227">
        <v>1230501</v>
      </c>
      <c r="AY1807" s="228">
        <v>0</v>
      </c>
      <c r="AZ1807" s="225" t="e">
        <f t="shared" si="202"/>
        <v>#N/A</v>
      </c>
    </row>
    <row r="1808" spans="46:52" x14ac:dyDescent="0.3">
      <c r="AT1808" s="44" t="str">
        <f t="shared" si="201"/>
        <v>12_18B.LC.W</v>
      </c>
      <c r="AU1808" s="18" t="s">
        <v>79</v>
      </c>
      <c r="AV1808" s="18" t="s">
        <v>133</v>
      </c>
      <c r="AW1808" s="20" t="s">
        <v>113</v>
      </c>
      <c r="AX1808" s="227">
        <v>1230501</v>
      </c>
      <c r="AY1808" s="228">
        <v>0</v>
      </c>
      <c r="AZ1808" s="225" t="e">
        <f t="shared" si="202"/>
        <v>#N/A</v>
      </c>
    </row>
    <row r="1809" spans="46:52" x14ac:dyDescent="0.3">
      <c r="AT1809" s="44" t="str">
        <f t="shared" si="201"/>
        <v>12_20B.LC.W</v>
      </c>
      <c r="AU1809" s="18" t="s">
        <v>79</v>
      </c>
      <c r="AV1809" s="18" t="s">
        <v>219</v>
      </c>
      <c r="AW1809" s="20" t="s">
        <v>113</v>
      </c>
      <c r="AX1809" s="227">
        <v>1230501</v>
      </c>
      <c r="AY1809" s="228">
        <v>0</v>
      </c>
      <c r="AZ1809" s="225" t="e">
        <f t="shared" si="202"/>
        <v>#N/A</v>
      </c>
    </row>
    <row r="1810" spans="46:52" x14ac:dyDescent="0.3">
      <c r="AT1810" s="44" t="str">
        <f t="shared" si="201"/>
        <v>12_22B.LC.W</v>
      </c>
      <c r="AU1810" s="18" t="s">
        <v>79</v>
      </c>
      <c r="AV1810" s="18" t="s">
        <v>336</v>
      </c>
      <c r="AW1810" s="20" t="s">
        <v>113</v>
      </c>
      <c r="AX1810" s="227">
        <v>1230501</v>
      </c>
      <c r="AY1810" s="228">
        <v>0</v>
      </c>
      <c r="AZ1810" s="225" t="e">
        <f t="shared" si="202"/>
        <v>#N/A</v>
      </c>
    </row>
    <row r="1811" spans="46:52" x14ac:dyDescent="0.3">
      <c r="AT1811" s="44" t="str">
        <f t="shared" ref="AT1811:AT1863" si="203">CONCATENATE(AV1811,".",AU1811,".",AW1811)</f>
        <v>12_24B.LC.W</v>
      </c>
      <c r="AU1811" s="18" t="s">
        <v>79</v>
      </c>
      <c r="AV1811" s="18" t="s">
        <v>424</v>
      </c>
      <c r="AW1811" s="20" t="s">
        <v>113</v>
      </c>
      <c r="AX1811" s="227">
        <v>1230501</v>
      </c>
      <c r="AY1811" s="228">
        <v>0</v>
      </c>
      <c r="AZ1811" s="225" t="e">
        <f t="shared" si="202"/>
        <v>#N/A</v>
      </c>
    </row>
    <row r="1812" spans="46:52" x14ac:dyDescent="0.3">
      <c r="AT1812" s="44" t="str">
        <f t="shared" si="203"/>
        <v>12_26B.LC.W</v>
      </c>
      <c r="AU1812" s="18" t="s">
        <v>79</v>
      </c>
      <c r="AV1812" s="18" t="s">
        <v>510</v>
      </c>
      <c r="AW1812" s="20" t="s">
        <v>113</v>
      </c>
      <c r="AX1812" s="227">
        <v>1230501</v>
      </c>
      <c r="AY1812" s="228">
        <v>0</v>
      </c>
      <c r="AZ1812" s="225" t="e">
        <f t="shared" si="202"/>
        <v>#N/A</v>
      </c>
    </row>
    <row r="1813" spans="46:52" x14ac:dyDescent="0.3">
      <c r="AT1813" s="44" t="str">
        <f t="shared" si="203"/>
        <v>13_14F.LC.W</v>
      </c>
      <c r="AU1813" s="18" t="s">
        <v>79</v>
      </c>
      <c r="AV1813" s="18" t="s">
        <v>623</v>
      </c>
      <c r="AW1813" s="20" t="s">
        <v>113</v>
      </c>
      <c r="AX1813" s="227">
        <v>1230501</v>
      </c>
      <c r="AY1813" s="228">
        <v>0</v>
      </c>
      <c r="AZ1813" s="225" t="e">
        <f t="shared" si="202"/>
        <v>#N/A</v>
      </c>
    </row>
    <row r="1814" spans="46:52" x14ac:dyDescent="0.3">
      <c r="AT1814" s="44" t="str">
        <f t="shared" si="203"/>
        <v>13_14T.LC.W</v>
      </c>
      <c r="AU1814" s="18" t="s">
        <v>79</v>
      </c>
      <c r="AV1814" s="18" t="s">
        <v>971</v>
      </c>
      <c r="AW1814" s="20" t="s">
        <v>113</v>
      </c>
      <c r="AX1814" s="227">
        <v>1230501</v>
      </c>
      <c r="AY1814" s="228">
        <v>0</v>
      </c>
      <c r="AZ1814" s="225" t="e">
        <f t="shared" si="202"/>
        <v>#N/A</v>
      </c>
    </row>
    <row r="1815" spans="46:52" x14ac:dyDescent="0.3">
      <c r="AT1815" s="44" t="str">
        <f t="shared" si="203"/>
        <v>13_15F.LC.W</v>
      </c>
      <c r="AU1815" s="18" t="s">
        <v>79</v>
      </c>
      <c r="AV1815" s="18" t="s">
        <v>653</v>
      </c>
      <c r="AW1815" s="20" t="s">
        <v>113</v>
      </c>
      <c r="AX1815" s="227">
        <v>1230501</v>
      </c>
      <c r="AY1815" s="228">
        <v>0</v>
      </c>
      <c r="AZ1815" s="225" t="e">
        <f t="shared" si="202"/>
        <v>#N/A</v>
      </c>
    </row>
    <row r="1816" spans="46:52" x14ac:dyDescent="0.3">
      <c r="AT1816" s="44" t="str">
        <f t="shared" si="203"/>
        <v>13_15T.LC.W</v>
      </c>
      <c r="AU1816" s="18" t="s">
        <v>79</v>
      </c>
      <c r="AV1816" s="18" t="s">
        <v>997</v>
      </c>
      <c r="AW1816" s="20" t="s">
        <v>113</v>
      </c>
      <c r="AX1816" s="227">
        <v>1230501</v>
      </c>
      <c r="AY1816" s="228">
        <v>0</v>
      </c>
      <c r="AZ1816" s="225" t="e">
        <f t="shared" si="202"/>
        <v>#N/A</v>
      </c>
    </row>
    <row r="1817" spans="46:52" x14ac:dyDescent="0.3">
      <c r="AT1817" s="44" t="str">
        <f t="shared" si="203"/>
        <v>13_16F.LC.W</v>
      </c>
      <c r="AU1817" s="18" t="s">
        <v>79</v>
      </c>
      <c r="AV1817" s="18" t="s">
        <v>690</v>
      </c>
      <c r="AW1817" s="20" t="s">
        <v>113</v>
      </c>
      <c r="AX1817" s="227">
        <v>1230501</v>
      </c>
      <c r="AY1817" s="228">
        <v>0</v>
      </c>
      <c r="AZ1817" s="225" t="e">
        <f t="shared" si="202"/>
        <v>#N/A</v>
      </c>
    </row>
    <row r="1818" spans="46:52" x14ac:dyDescent="0.3">
      <c r="AT1818" s="44" t="str">
        <f t="shared" si="203"/>
        <v>13_16T.LC.W</v>
      </c>
      <c r="AU1818" s="18" t="s">
        <v>79</v>
      </c>
      <c r="AV1818" s="18" t="s">
        <v>1012</v>
      </c>
      <c r="AW1818" s="20" t="s">
        <v>113</v>
      </c>
      <c r="AX1818" s="227">
        <v>1230501</v>
      </c>
      <c r="AY1818" s="228">
        <v>0</v>
      </c>
      <c r="AZ1818" s="225" t="e">
        <f t="shared" si="202"/>
        <v>#N/A</v>
      </c>
    </row>
    <row r="1819" spans="46:52" x14ac:dyDescent="0.3">
      <c r="AT1819" s="44" t="str">
        <f t="shared" si="203"/>
        <v>14_14F.LC.W</v>
      </c>
      <c r="AU1819" s="18" t="s">
        <v>79</v>
      </c>
      <c r="AV1819" s="18" t="s">
        <v>638</v>
      </c>
      <c r="AW1819" s="20" t="s">
        <v>113</v>
      </c>
      <c r="AX1819" s="227">
        <v>1230501</v>
      </c>
      <c r="AY1819" s="228">
        <v>0</v>
      </c>
      <c r="AZ1819" s="225" t="e">
        <f t="shared" si="202"/>
        <v>#N/A</v>
      </c>
    </row>
    <row r="1820" spans="46:52" x14ac:dyDescent="0.3">
      <c r="AT1820" s="44" t="str">
        <f t="shared" si="203"/>
        <v>14_14T.LC.W</v>
      </c>
      <c r="AU1820" s="18" t="s">
        <v>79</v>
      </c>
      <c r="AV1820" s="18" t="s">
        <v>979</v>
      </c>
      <c r="AW1820" s="20" t="s">
        <v>113</v>
      </c>
      <c r="AX1820" s="227">
        <v>1230501</v>
      </c>
      <c r="AY1820" s="228">
        <v>0</v>
      </c>
      <c r="AZ1820" s="225" t="e">
        <f t="shared" si="202"/>
        <v>#N/A</v>
      </c>
    </row>
    <row r="1821" spans="46:52" x14ac:dyDescent="0.3">
      <c r="AT1821" s="44" t="str">
        <f t="shared" si="203"/>
        <v>14_15F.LC.W</v>
      </c>
      <c r="AU1821" s="18" t="s">
        <v>79</v>
      </c>
      <c r="AV1821" s="18" t="s">
        <v>671</v>
      </c>
      <c r="AW1821" s="20" t="s">
        <v>113</v>
      </c>
      <c r="AX1821" s="227">
        <v>1230501</v>
      </c>
      <c r="AY1821" s="228">
        <v>0</v>
      </c>
      <c r="AZ1821" s="225" t="e">
        <f t="shared" si="202"/>
        <v>#N/A</v>
      </c>
    </row>
    <row r="1822" spans="46:52" x14ac:dyDescent="0.3">
      <c r="AT1822" s="44" t="str">
        <f t="shared" si="203"/>
        <v>14_15T.LC.W</v>
      </c>
      <c r="AU1822" s="18" t="s">
        <v>79</v>
      </c>
      <c r="AV1822" s="18" t="s">
        <v>1004</v>
      </c>
      <c r="AW1822" s="20" t="s">
        <v>113</v>
      </c>
      <c r="AX1822" s="227">
        <v>1230501</v>
      </c>
      <c r="AY1822" s="228">
        <v>0</v>
      </c>
      <c r="AZ1822" s="225" t="e">
        <f t="shared" si="202"/>
        <v>#N/A</v>
      </c>
    </row>
    <row r="1823" spans="46:52" x14ac:dyDescent="0.3">
      <c r="AT1823" s="44" t="str">
        <f t="shared" si="203"/>
        <v>14_16F.LC.W</v>
      </c>
      <c r="AU1823" s="18" t="s">
        <v>79</v>
      </c>
      <c r="AV1823" s="18" t="s">
        <v>707</v>
      </c>
      <c r="AW1823" s="20" t="s">
        <v>113</v>
      </c>
      <c r="AX1823" s="227">
        <v>1230501</v>
      </c>
      <c r="AY1823" s="228">
        <v>0</v>
      </c>
      <c r="AZ1823" s="225" t="e">
        <f t="shared" si="202"/>
        <v>#N/A</v>
      </c>
    </row>
    <row r="1824" spans="46:52" x14ac:dyDescent="0.3">
      <c r="AT1824" s="44" t="str">
        <f t="shared" si="203"/>
        <v>14_16T.LC.W</v>
      </c>
      <c r="AU1824" s="18" t="s">
        <v>79</v>
      </c>
      <c r="AV1824" s="18" t="s">
        <v>1020</v>
      </c>
      <c r="AW1824" s="20" t="s">
        <v>113</v>
      </c>
      <c r="AX1824" s="227">
        <v>1230501</v>
      </c>
      <c r="AY1824" s="228">
        <v>0</v>
      </c>
      <c r="AZ1824" s="225" t="e">
        <f t="shared" ref="AZ1824:AZ1863" si="204">AY1824*INDEX($DB$90:$DB$92,MATCH($CQ$85,Currency,0))/$DB$90</f>
        <v>#N/A</v>
      </c>
    </row>
    <row r="1825" spans="46:52" x14ac:dyDescent="0.3">
      <c r="AT1825" s="44" t="str">
        <f t="shared" si="203"/>
        <v>14_18B.LC.W</v>
      </c>
      <c r="AU1825" s="18" t="s">
        <v>79</v>
      </c>
      <c r="AV1825" s="18" t="s">
        <v>160</v>
      </c>
      <c r="AW1825" s="20" t="s">
        <v>113</v>
      </c>
      <c r="AX1825" s="227">
        <v>1230501</v>
      </c>
      <c r="AY1825" s="228">
        <v>0</v>
      </c>
      <c r="AZ1825" s="225" t="e">
        <f t="shared" si="204"/>
        <v>#N/A</v>
      </c>
    </row>
    <row r="1826" spans="46:52" x14ac:dyDescent="0.3">
      <c r="AT1826" s="44" t="str">
        <f t="shared" si="203"/>
        <v>14_20B.LC.W</v>
      </c>
      <c r="AU1826" s="18" t="s">
        <v>79</v>
      </c>
      <c r="AV1826" s="18" t="s">
        <v>256</v>
      </c>
      <c r="AW1826" s="20" t="s">
        <v>113</v>
      </c>
      <c r="AX1826" s="227">
        <v>1230501</v>
      </c>
      <c r="AY1826" s="228">
        <v>0</v>
      </c>
      <c r="AZ1826" s="225" t="e">
        <f t="shared" si="204"/>
        <v>#N/A</v>
      </c>
    </row>
    <row r="1827" spans="46:52" x14ac:dyDescent="0.3">
      <c r="AT1827" s="44" t="str">
        <f t="shared" si="203"/>
        <v>14_22B.LC.W</v>
      </c>
      <c r="AU1827" s="18" t="s">
        <v>79</v>
      </c>
      <c r="AV1827" s="18" t="s">
        <v>353</v>
      </c>
      <c r="AW1827" s="20" t="s">
        <v>113</v>
      </c>
      <c r="AX1827" s="227">
        <v>1230501</v>
      </c>
      <c r="AY1827" s="228">
        <v>0</v>
      </c>
      <c r="AZ1827" s="225" t="e">
        <f t="shared" si="204"/>
        <v>#N/A</v>
      </c>
    </row>
    <row r="1828" spans="46:52" x14ac:dyDescent="0.3">
      <c r="AT1828" s="44" t="str">
        <f t="shared" si="203"/>
        <v>14_24B.LC.W</v>
      </c>
      <c r="AU1828" s="18" t="s">
        <v>79</v>
      </c>
      <c r="AV1828" s="18" t="s">
        <v>440</v>
      </c>
      <c r="AW1828" s="20" t="s">
        <v>113</v>
      </c>
      <c r="AX1828" s="227">
        <v>1230501</v>
      </c>
      <c r="AY1828" s="228">
        <v>0</v>
      </c>
      <c r="AZ1828" s="225" t="e">
        <f t="shared" si="204"/>
        <v>#N/A</v>
      </c>
    </row>
    <row r="1829" spans="46:52" x14ac:dyDescent="0.3">
      <c r="AT1829" s="44" t="str">
        <f t="shared" si="203"/>
        <v>14_26B.LC.W</v>
      </c>
      <c r="AU1829" s="18" t="s">
        <v>79</v>
      </c>
      <c r="AV1829" s="18" t="s">
        <v>529</v>
      </c>
      <c r="AW1829" s="20" t="s">
        <v>113</v>
      </c>
      <c r="AX1829" s="227">
        <v>1230501</v>
      </c>
      <c r="AY1829" s="228">
        <v>0</v>
      </c>
      <c r="AZ1829" s="225" t="e">
        <f t="shared" si="204"/>
        <v>#N/A</v>
      </c>
    </row>
    <row r="1830" spans="46:52" x14ac:dyDescent="0.3">
      <c r="AT1830" s="44" t="str">
        <f t="shared" si="203"/>
        <v>15_16F.LC.W</v>
      </c>
      <c r="AU1830" s="18" t="s">
        <v>79</v>
      </c>
      <c r="AV1830" s="18" t="s">
        <v>725</v>
      </c>
      <c r="AW1830" s="20" t="s">
        <v>113</v>
      </c>
      <c r="AX1830" s="227">
        <v>1230501</v>
      </c>
      <c r="AY1830" s="228">
        <v>0</v>
      </c>
      <c r="AZ1830" s="225" t="e">
        <f t="shared" si="204"/>
        <v>#N/A</v>
      </c>
    </row>
    <row r="1831" spans="46:52" x14ac:dyDescent="0.3">
      <c r="AT1831" s="44" t="str">
        <f t="shared" si="203"/>
        <v>15_16T.LC.W</v>
      </c>
      <c r="AU1831" s="18" t="s">
        <v>79</v>
      </c>
      <c r="AV1831" s="18" t="s">
        <v>1028</v>
      </c>
      <c r="AW1831" s="20" t="s">
        <v>113</v>
      </c>
      <c r="AX1831" s="227">
        <v>1230501</v>
      </c>
      <c r="AY1831" s="228">
        <v>0</v>
      </c>
      <c r="AZ1831" s="225" t="e">
        <f t="shared" si="204"/>
        <v>#N/A</v>
      </c>
    </row>
    <row r="1832" spans="46:52" x14ac:dyDescent="0.3">
      <c r="AT1832" s="44" t="str">
        <f t="shared" si="203"/>
        <v>16_16F.LC.W</v>
      </c>
      <c r="AU1832" s="18" t="s">
        <v>79</v>
      </c>
      <c r="AV1832" s="18" t="s">
        <v>741</v>
      </c>
      <c r="AW1832" s="20" t="s">
        <v>113</v>
      </c>
      <c r="AX1832" s="227">
        <v>1230501</v>
      </c>
      <c r="AY1832" s="228">
        <v>0</v>
      </c>
      <c r="AZ1832" s="225" t="e">
        <f t="shared" si="204"/>
        <v>#N/A</v>
      </c>
    </row>
    <row r="1833" spans="46:52" x14ac:dyDescent="0.3">
      <c r="AT1833" s="44" t="str">
        <f t="shared" si="203"/>
        <v>16_16T.LC.W</v>
      </c>
      <c r="AU1833" s="18" t="s">
        <v>79</v>
      </c>
      <c r="AV1833" s="18" t="s">
        <v>1036</v>
      </c>
      <c r="AW1833" s="20" t="s">
        <v>113</v>
      </c>
      <c r="AX1833" s="227">
        <v>1230501</v>
      </c>
      <c r="AY1833" s="228">
        <v>0</v>
      </c>
      <c r="AZ1833" s="225" t="e">
        <f t="shared" si="204"/>
        <v>#N/A</v>
      </c>
    </row>
    <row r="1834" spans="46:52" x14ac:dyDescent="0.3">
      <c r="AT1834" s="44" t="str">
        <f t="shared" si="203"/>
        <v>16_18B.LC.W</v>
      </c>
      <c r="AU1834" s="18" t="s">
        <v>79</v>
      </c>
      <c r="AV1834" s="18" t="s">
        <v>187</v>
      </c>
      <c r="AW1834" s="20" t="s">
        <v>113</v>
      </c>
      <c r="AX1834" s="227">
        <v>1230501</v>
      </c>
      <c r="AY1834" s="228">
        <v>0</v>
      </c>
      <c r="AZ1834" s="225" t="e">
        <f t="shared" si="204"/>
        <v>#N/A</v>
      </c>
    </row>
    <row r="1835" spans="46:52" x14ac:dyDescent="0.3">
      <c r="AT1835" s="44" t="str">
        <f t="shared" si="203"/>
        <v>16_18F.LC.W</v>
      </c>
      <c r="AU1835" s="18" t="s">
        <v>79</v>
      </c>
      <c r="AV1835" s="18" t="s">
        <v>753</v>
      </c>
      <c r="AW1835" s="20" t="s">
        <v>113</v>
      </c>
      <c r="AX1835" s="227">
        <v>1230501</v>
      </c>
      <c r="AY1835" s="228">
        <v>0</v>
      </c>
      <c r="AZ1835" s="225" t="e">
        <f t="shared" si="204"/>
        <v>#N/A</v>
      </c>
    </row>
    <row r="1836" spans="46:52" x14ac:dyDescent="0.3">
      <c r="AT1836" s="44" t="str">
        <f t="shared" si="203"/>
        <v>16_20B.LC.W</v>
      </c>
      <c r="AU1836" s="18" t="s">
        <v>79</v>
      </c>
      <c r="AV1836" s="18" t="s">
        <v>297</v>
      </c>
      <c r="AW1836" s="20" t="s">
        <v>113</v>
      </c>
      <c r="AX1836" s="227">
        <v>1230501</v>
      </c>
      <c r="AY1836" s="228">
        <v>0</v>
      </c>
      <c r="AZ1836" s="225" t="e">
        <f t="shared" si="204"/>
        <v>#N/A</v>
      </c>
    </row>
    <row r="1837" spans="46:52" x14ac:dyDescent="0.3">
      <c r="AT1837" s="44" t="str">
        <f t="shared" si="203"/>
        <v>16_22B.LC.W</v>
      </c>
      <c r="AU1837" s="18" t="s">
        <v>79</v>
      </c>
      <c r="AV1837" s="18" t="s">
        <v>373</v>
      </c>
      <c r="AW1837" s="20" t="s">
        <v>113</v>
      </c>
      <c r="AX1837" s="227">
        <v>1230501</v>
      </c>
      <c r="AY1837" s="228">
        <v>0</v>
      </c>
      <c r="AZ1837" s="225" t="e">
        <f t="shared" si="204"/>
        <v>#N/A</v>
      </c>
    </row>
    <row r="1838" spans="46:52" x14ac:dyDescent="0.3">
      <c r="AT1838" s="44" t="str">
        <f t="shared" si="203"/>
        <v>16_24B.LC.W</v>
      </c>
      <c r="AU1838" s="18" t="s">
        <v>79</v>
      </c>
      <c r="AV1838" s="18" t="s">
        <v>457</v>
      </c>
      <c r="AW1838" s="20" t="s">
        <v>113</v>
      </c>
      <c r="AX1838" s="227">
        <v>1230501</v>
      </c>
      <c r="AY1838" s="228">
        <v>0</v>
      </c>
      <c r="AZ1838" s="225" t="e">
        <f t="shared" si="204"/>
        <v>#N/A</v>
      </c>
    </row>
    <row r="1839" spans="46:52" x14ac:dyDescent="0.3">
      <c r="AT1839" s="44" t="str">
        <f t="shared" si="203"/>
        <v>16_26B.LC.W</v>
      </c>
      <c r="AU1839" s="18" t="s">
        <v>79</v>
      </c>
      <c r="AV1839" s="18" t="s">
        <v>550</v>
      </c>
      <c r="AW1839" s="20" t="s">
        <v>113</v>
      </c>
      <c r="AX1839" s="227">
        <v>1230501</v>
      </c>
      <c r="AY1839" s="228">
        <v>0</v>
      </c>
      <c r="AZ1839" s="225" t="e">
        <f t="shared" si="204"/>
        <v>#N/A</v>
      </c>
    </row>
    <row r="1840" spans="46:52" x14ac:dyDescent="0.3">
      <c r="AT1840" s="44" t="str">
        <f t="shared" si="203"/>
        <v>18_20B.LC.W</v>
      </c>
      <c r="AU1840" s="18" t="s">
        <v>79</v>
      </c>
      <c r="AV1840" s="18" t="s">
        <v>317</v>
      </c>
      <c r="AW1840" s="20" t="s">
        <v>113</v>
      </c>
      <c r="AX1840" s="227">
        <v>1230501</v>
      </c>
      <c r="AY1840" s="228">
        <v>0</v>
      </c>
      <c r="AZ1840" s="225" t="e">
        <f t="shared" si="204"/>
        <v>#N/A</v>
      </c>
    </row>
    <row r="1841" spans="46:52" x14ac:dyDescent="0.3">
      <c r="AT1841" s="44" t="str">
        <f t="shared" si="203"/>
        <v>18_22B.LC.W</v>
      </c>
      <c r="AU1841" s="18" t="s">
        <v>79</v>
      </c>
      <c r="AV1841" s="18" t="s">
        <v>391</v>
      </c>
      <c r="AW1841" s="20" t="s">
        <v>113</v>
      </c>
      <c r="AX1841" s="227">
        <v>1230501</v>
      </c>
      <c r="AY1841" s="228">
        <v>0</v>
      </c>
      <c r="AZ1841" s="225" t="e">
        <f t="shared" si="204"/>
        <v>#N/A</v>
      </c>
    </row>
    <row r="1842" spans="46:52" x14ac:dyDescent="0.3">
      <c r="AT1842" s="44" t="str">
        <f t="shared" si="203"/>
        <v>18_24B.LC.W</v>
      </c>
      <c r="AU1842" s="18" t="s">
        <v>79</v>
      </c>
      <c r="AV1842" s="18" t="s">
        <v>475</v>
      </c>
      <c r="AW1842" s="20" t="s">
        <v>113</v>
      </c>
      <c r="AX1842" s="227">
        <v>1230501</v>
      </c>
      <c r="AY1842" s="228">
        <v>0</v>
      </c>
      <c r="AZ1842" s="225" t="e">
        <f t="shared" si="204"/>
        <v>#N/A</v>
      </c>
    </row>
    <row r="1843" spans="46:52" x14ac:dyDescent="0.3">
      <c r="AT1843" s="44" t="str">
        <f t="shared" si="203"/>
        <v>20_20B.LC.W</v>
      </c>
      <c r="AU1843" s="18" t="s">
        <v>79</v>
      </c>
      <c r="AV1843" s="18" t="s">
        <v>337</v>
      </c>
      <c r="AW1843" s="20" t="s">
        <v>113</v>
      </c>
      <c r="AX1843" s="227">
        <v>1230501</v>
      </c>
      <c r="AY1843" s="228">
        <v>0</v>
      </c>
      <c r="AZ1843" s="225" t="e">
        <f t="shared" si="204"/>
        <v>#N/A</v>
      </c>
    </row>
    <row r="1844" spans="46:52" x14ac:dyDescent="0.3">
      <c r="AT1844" s="44" t="str">
        <f t="shared" si="203"/>
        <v>20_22B.LC.W</v>
      </c>
      <c r="AU1844" s="18" t="s">
        <v>79</v>
      </c>
      <c r="AV1844" s="18" t="s">
        <v>410</v>
      </c>
      <c r="AW1844" s="20" t="s">
        <v>113</v>
      </c>
      <c r="AX1844" s="227">
        <v>1230501</v>
      </c>
      <c r="AY1844" s="228">
        <v>0</v>
      </c>
      <c r="AZ1844" s="225" t="e">
        <f t="shared" si="204"/>
        <v>#N/A</v>
      </c>
    </row>
    <row r="1845" spans="46:52" x14ac:dyDescent="0.3">
      <c r="AT1845" s="44" t="str">
        <f t="shared" si="203"/>
        <v>20_24B.LC.W</v>
      </c>
      <c r="AU1845" s="18" t="s">
        <v>79</v>
      </c>
      <c r="AV1845" s="18" t="s">
        <v>494</v>
      </c>
      <c r="AW1845" s="20" t="s">
        <v>113</v>
      </c>
      <c r="AX1845" s="227">
        <v>1230501</v>
      </c>
      <c r="AY1845" s="228">
        <v>0</v>
      </c>
      <c r="AZ1845" s="225" t="e">
        <f t="shared" si="204"/>
        <v>#N/A</v>
      </c>
    </row>
    <row r="1846" spans="46:52" x14ac:dyDescent="0.3">
      <c r="AT1846" s="44" t="str">
        <f t="shared" si="203"/>
        <v>4_14S.LC.W</v>
      </c>
      <c r="AU1846" s="18" t="s">
        <v>79</v>
      </c>
      <c r="AV1846" s="18" t="s">
        <v>1071</v>
      </c>
      <c r="AW1846" s="20" t="s">
        <v>113</v>
      </c>
      <c r="AX1846" s="227">
        <v>1230501</v>
      </c>
      <c r="AY1846" s="228">
        <v>0</v>
      </c>
      <c r="AZ1846" s="225" t="e">
        <f t="shared" si="204"/>
        <v>#N/A</v>
      </c>
    </row>
    <row r="1847" spans="46:52" x14ac:dyDescent="0.3">
      <c r="AT1847" s="44" t="str">
        <f t="shared" si="203"/>
        <v>4_14x8S.LC.W</v>
      </c>
      <c r="AU1847" s="18" t="s">
        <v>79</v>
      </c>
      <c r="AV1847" s="18" t="s">
        <v>1107</v>
      </c>
      <c r="AW1847" s="20" t="s">
        <v>113</v>
      </c>
      <c r="AX1847" s="227">
        <v>1230501</v>
      </c>
      <c r="AY1847" s="228">
        <v>0</v>
      </c>
      <c r="AZ1847" s="225" t="e">
        <f t="shared" si="204"/>
        <v>#N/A</v>
      </c>
    </row>
    <row r="1848" spans="46:52" x14ac:dyDescent="0.3">
      <c r="AT1848" s="44" t="str">
        <f t="shared" si="203"/>
        <v>5_14S.LC.W</v>
      </c>
      <c r="AU1848" s="18" t="s">
        <v>79</v>
      </c>
      <c r="AV1848" s="18" t="s">
        <v>1081</v>
      </c>
      <c r="AW1848" s="20" t="s">
        <v>113</v>
      </c>
      <c r="AX1848" s="227">
        <v>1230501</v>
      </c>
      <c r="AY1848" s="228">
        <v>0</v>
      </c>
      <c r="AZ1848" s="225" t="e">
        <f t="shared" si="204"/>
        <v>#N/A</v>
      </c>
    </row>
    <row r="1849" spans="46:52" x14ac:dyDescent="0.3">
      <c r="AT1849" s="44" t="str">
        <f t="shared" si="203"/>
        <v>5_14x8S.LC.W</v>
      </c>
      <c r="AU1849" s="18" t="s">
        <v>79</v>
      </c>
      <c r="AV1849" s="18" t="s">
        <v>1118</v>
      </c>
      <c r="AW1849" s="20" t="s">
        <v>113</v>
      </c>
      <c r="AX1849" s="227">
        <v>1230501</v>
      </c>
      <c r="AY1849" s="228">
        <v>0</v>
      </c>
      <c r="AZ1849" s="225" t="e">
        <f t="shared" si="204"/>
        <v>#N/A</v>
      </c>
    </row>
    <row r="1850" spans="46:52" x14ac:dyDescent="0.3">
      <c r="AT1850" s="44" t="str">
        <f t="shared" si="203"/>
        <v>5H_14x8S.LC.W</v>
      </c>
      <c r="AU1850" s="18" t="s">
        <v>79</v>
      </c>
      <c r="AV1850" s="18" t="s">
        <v>1126</v>
      </c>
      <c r="AW1850" s="20" t="s">
        <v>113</v>
      </c>
      <c r="AX1850" s="227">
        <v>1230501</v>
      </c>
      <c r="AY1850" s="228">
        <v>0</v>
      </c>
      <c r="AZ1850" s="225" t="e">
        <f t="shared" si="204"/>
        <v>#N/A</v>
      </c>
    </row>
    <row r="1851" spans="46:52" x14ac:dyDescent="0.3">
      <c r="AT1851" s="44" t="str">
        <f t="shared" si="203"/>
        <v>6_12S.LC.W</v>
      </c>
      <c r="AU1851" s="18" t="s">
        <v>79</v>
      </c>
      <c r="AV1851" s="18" t="s">
        <v>1047</v>
      </c>
      <c r="AW1851" s="20" t="s">
        <v>113</v>
      </c>
      <c r="AX1851" s="227">
        <v>1230501</v>
      </c>
      <c r="AY1851" s="228">
        <v>0</v>
      </c>
      <c r="AZ1851" s="225" t="e">
        <f t="shared" si="204"/>
        <v>#N/A</v>
      </c>
    </row>
    <row r="1852" spans="46:52" x14ac:dyDescent="0.3">
      <c r="AT1852" s="44" t="str">
        <f t="shared" si="203"/>
        <v>6_13S.LC.W</v>
      </c>
      <c r="AU1852" s="18" t="s">
        <v>79</v>
      </c>
      <c r="AV1852" s="18" t="s">
        <v>1066</v>
      </c>
      <c r="AW1852" s="20" t="s">
        <v>113</v>
      </c>
      <c r="AX1852" s="227">
        <v>1230501</v>
      </c>
      <c r="AY1852" s="228">
        <v>0</v>
      </c>
      <c r="AZ1852" s="225" t="e">
        <f t="shared" si="204"/>
        <v>#N/A</v>
      </c>
    </row>
    <row r="1853" spans="46:52" x14ac:dyDescent="0.3">
      <c r="AT1853" s="44" t="str">
        <f t="shared" si="203"/>
        <v>6H_14S.LC.W</v>
      </c>
      <c r="AU1853" s="18" t="s">
        <v>79</v>
      </c>
      <c r="AV1853" s="18" t="s">
        <v>1096</v>
      </c>
      <c r="AW1853" s="20" t="s">
        <v>113</v>
      </c>
      <c r="AX1853" s="227">
        <v>1230501</v>
      </c>
      <c r="AY1853" s="228">
        <v>0</v>
      </c>
      <c r="AZ1853" s="225" t="e">
        <f t="shared" si="204"/>
        <v>#N/A</v>
      </c>
    </row>
    <row r="1854" spans="46:52" x14ac:dyDescent="0.3">
      <c r="AT1854" s="44" t="str">
        <f t="shared" si="203"/>
        <v>6H_14x8S.LC.W</v>
      </c>
      <c r="AU1854" s="18" t="s">
        <v>79</v>
      </c>
      <c r="AV1854" s="18" t="s">
        <v>1134</v>
      </c>
      <c r="AW1854" s="20" t="s">
        <v>113</v>
      </c>
      <c r="AX1854" s="227">
        <v>1230501</v>
      </c>
      <c r="AY1854" s="228">
        <v>0</v>
      </c>
      <c r="AZ1854" s="225" t="e">
        <f t="shared" si="204"/>
        <v>#N/A</v>
      </c>
    </row>
    <row r="1855" spans="46:52" x14ac:dyDescent="0.3">
      <c r="AT1855" s="44" t="str">
        <f t="shared" si="203"/>
        <v>7_10T.LC.W</v>
      </c>
      <c r="AU1855" s="18" t="s">
        <v>79</v>
      </c>
      <c r="AV1855" s="18" t="s">
        <v>795</v>
      </c>
      <c r="AW1855" s="20" t="s">
        <v>113</v>
      </c>
      <c r="AX1855" s="227">
        <v>1230501</v>
      </c>
      <c r="AY1855" s="228">
        <v>0</v>
      </c>
      <c r="AZ1855" s="225" t="e">
        <f t="shared" si="204"/>
        <v>#N/A</v>
      </c>
    </row>
    <row r="1856" spans="46:52" x14ac:dyDescent="0.3">
      <c r="AT1856" s="44" t="str">
        <f t="shared" si="203"/>
        <v>7H_10T.LC.W</v>
      </c>
      <c r="AU1856" s="18" t="s">
        <v>79</v>
      </c>
      <c r="AV1856" s="18" t="s">
        <v>802</v>
      </c>
      <c r="AW1856" s="20" t="s">
        <v>113</v>
      </c>
      <c r="AX1856" s="227">
        <v>1230501</v>
      </c>
      <c r="AY1856" s="228">
        <v>0</v>
      </c>
      <c r="AZ1856" s="225" t="e">
        <f t="shared" si="204"/>
        <v>#N/A</v>
      </c>
    </row>
    <row r="1857" spans="46:52" x14ac:dyDescent="0.3">
      <c r="AT1857" s="44" t="str">
        <f t="shared" si="203"/>
        <v>8_10T.LC.W</v>
      </c>
      <c r="AU1857" s="18" t="s">
        <v>79</v>
      </c>
      <c r="AV1857" s="18" t="s">
        <v>810</v>
      </c>
      <c r="AW1857" s="20" t="s">
        <v>113</v>
      </c>
      <c r="AX1857" s="227">
        <v>1230501</v>
      </c>
      <c r="AY1857" s="228">
        <v>0</v>
      </c>
      <c r="AZ1857" s="225" t="e">
        <f t="shared" si="204"/>
        <v>#N/A</v>
      </c>
    </row>
    <row r="1858" spans="46:52" x14ac:dyDescent="0.3">
      <c r="AT1858" s="44" t="str">
        <f t="shared" si="203"/>
        <v>8_12T.LC.W</v>
      </c>
      <c r="AU1858" s="18" t="s">
        <v>79</v>
      </c>
      <c r="AV1858" s="18" t="s">
        <v>826</v>
      </c>
      <c r="AW1858" s="20" t="s">
        <v>113</v>
      </c>
      <c r="AX1858" s="227">
        <v>1230501</v>
      </c>
      <c r="AY1858" s="228">
        <v>0</v>
      </c>
      <c r="AZ1858" s="225" t="e">
        <f t="shared" si="204"/>
        <v>#N/A</v>
      </c>
    </row>
    <row r="1859" spans="46:52" x14ac:dyDescent="0.3">
      <c r="AT1859" s="44" t="str">
        <f t="shared" si="203"/>
        <v>8_14S.LC.W</v>
      </c>
      <c r="AU1859" s="18" t="s">
        <v>79</v>
      </c>
      <c r="AV1859" s="18" t="s">
        <v>1103</v>
      </c>
      <c r="AW1859" s="20" t="s">
        <v>113</v>
      </c>
      <c r="AX1859" s="227">
        <v>1230501</v>
      </c>
      <c r="AY1859" s="228">
        <v>0</v>
      </c>
      <c r="AZ1859" s="225" t="e">
        <f t="shared" si="204"/>
        <v>#N/A</v>
      </c>
    </row>
    <row r="1860" spans="46:52" x14ac:dyDescent="0.3">
      <c r="AT1860" s="44" t="str">
        <f t="shared" si="203"/>
        <v>9_10T.LC.W</v>
      </c>
      <c r="AU1860" s="18" t="s">
        <v>79</v>
      </c>
      <c r="AV1860" s="18" t="s">
        <v>818</v>
      </c>
      <c r="AW1860" s="20" t="s">
        <v>113</v>
      </c>
      <c r="AX1860" s="227">
        <v>1230501</v>
      </c>
      <c r="AY1860" s="228">
        <v>0</v>
      </c>
      <c r="AZ1860" s="225" t="e">
        <f t="shared" si="204"/>
        <v>#N/A</v>
      </c>
    </row>
    <row r="1861" spans="46:52" x14ac:dyDescent="0.3">
      <c r="AT1861" s="44" t="str">
        <f t="shared" si="203"/>
        <v>9_12T.LC.W</v>
      </c>
      <c r="AU1861" s="18" t="s">
        <v>79</v>
      </c>
      <c r="AV1861" s="18" t="s">
        <v>840</v>
      </c>
      <c r="AW1861" s="20" t="s">
        <v>113</v>
      </c>
      <c r="AX1861" s="227">
        <v>1230501</v>
      </c>
      <c r="AY1861" s="228">
        <v>0</v>
      </c>
      <c r="AZ1861" s="225" t="e">
        <f t="shared" si="204"/>
        <v>#N/A</v>
      </c>
    </row>
    <row r="1862" spans="46:52" x14ac:dyDescent="0.3">
      <c r="AT1862" s="44" t="str">
        <f t="shared" si="203"/>
        <v>9_13T.LC.W</v>
      </c>
      <c r="AU1862" s="18" t="s">
        <v>79</v>
      </c>
      <c r="AV1862" s="18" t="s">
        <v>876</v>
      </c>
      <c r="AW1862" s="20" t="s">
        <v>113</v>
      </c>
      <c r="AX1862" s="227">
        <v>1230501</v>
      </c>
      <c r="AY1862" s="228">
        <v>0</v>
      </c>
      <c r="AZ1862" s="225" t="e">
        <f t="shared" si="204"/>
        <v>#N/A</v>
      </c>
    </row>
    <row r="1863" spans="46:52" x14ac:dyDescent="0.3">
      <c r="AT1863" s="44" t="str">
        <f t="shared" si="203"/>
        <v>9_14T.LC.W</v>
      </c>
      <c r="AU1863" s="18" t="s">
        <v>79</v>
      </c>
      <c r="AV1863" s="18" t="s">
        <v>917</v>
      </c>
      <c r="AW1863" s="20" t="s">
        <v>113</v>
      </c>
      <c r="AX1863" s="227">
        <v>1230501</v>
      </c>
      <c r="AY1863" s="228">
        <v>0</v>
      </c>
      <c r="AZ1863" s="225" t="e">
        <f t="shared" si="204"/>
        <v>#N/A</v>
      </c>
    </row>
  </sheetData>
  <sheetProtection algorithmName="SHA-512" hashValue="2b4lkSk1eBZCrSE115cJZQRdp+svVB0HMCmhDEOqIe8sPqXDIsdJpwO6tqXxEdEQ0EMIQrAQBMnANi75ICnMPg==" saltValue="m2u+qPr9r1BZGiGU1j9qKg==" spinCount="100000" sheet="1" objects="1" scenarios="1" selectLockedCells="1"/>
  <sortState xmlns:xlrd2="http://schemas.microsoft.com/office/spreadsheetml/2017/richdata2" ref="DP107:DW606">
    <sortCondition descending="1" sortBy="fontColor" ref="DP107:DP606" dxfId="142"/>
  </sortState>
  <mergeCells count="4">
    <mergeCell ref="D2:E2"/>
    <mergeCell ref="CS1:CT1"/>
    <mergeCell ref="DD92:DE92"/>
    <mergeCell ref="DT1:DU1"/>
  </mergeCells>
  <conditionalFormatting sqref="A5:B5">
    <cfRule type="expression" dxfId="141" priority="180">
      <formula>SUM($AD$3:$AD$6)&gt;0</formula>
    </cfRule>
  </conditionalFormatting>
  <conditionalFormatting sqref="C5">
    <cfRule type="expression" dxfId="140" priority="179">
      <formula>SUM($AD$3:$AD$6)&gt;0</formula>
    </cfRule>
  </conditionalFormatting>
  <conditionalFormatting sqref="D2">
    <cfRule type="expression" dxfId="139" priority="143">
      <formula>$AM$30&gt;0</formula>
    </cfRule>
  </conditionalFormatting>
  <conditionalFormatting sqref="D8:D20 F8:F20">
    <cfRule type="expression" dxfId="138" priority="5">
      <formula>$DE$93="Euro"</formula>
    </cfRule>
  </conditionalFormatting>
  <conditionalFormatting sqref="D50:F50">
    <cfRule type="expression" dxfId="137" priority="74">
      <formula>$AD$13=0</formula>
    </cfRule>
  </conditionalFormatting>
  <conditionalFormatting sqref="E21 G21 C22:F30">
    <cfRule type="expression" dxfId="136" priority="175">
      <formula>$AD$10=0</formula>
    </cfRule>
  </conditionalFormatting>
  <conditionalFormatting sqref="E31 G31 C32:F36">
    <cfRule type="expression" dxfId="135" priority="174">
      <formula>$AD$11=0</formula>
    </cfRule>
  </conditionalFormatting>
  <conditionalFormatting sqref="E37">
    <cfRule type="expression" dxfId="134" priority="104">
      <formula>$AD$11+$AD$12=0</formula>
    </cfRule>
  </conditionalFormatting>
  <conditionalFormatting sqref="E37:G37 C38:F42">
    <cfRule type="expression" dxfId="133" priority="94">
      <formula>$AD$12=0</formula>
    </cfRule>
  </conditionalFormatting>
  <conditionalFormatting sqref="G4:G5 GW32:HI32">
    <cfRule type="expression" dxfId="132" priority="7">
      <formula>$DE$93 = "Euro"</formula>
    </cfRule>
  </conditionalFormatting>
  <conditionalFormatting sqref="G27">
    <cfRule type="expression" dxfId="131" priority="105">
      <formula>$EZ$21&lt;1</formula>
    </cfRule>
  </conditionalFormatting>
  <conditionalFormatting sqref="G28">
    <cfRule type="expression" dxfId="130" priority="156">
      <formula>$EE$17&lt;1</formula>
    </cfRule>
  </conditionalFormatting>
  <conditionalFormatting sqref="G29:G30 G35:G36 G49">
    <cfRule type="expression" dxfId="129" priority="178">
      <formula>$C$2 = "Classic Maple"</formula>
    </cfRule>
  </conditionalFormatting>
  <conditionalFormatting sqref="G41:G42">
    <cfRule type="expression" dxfId="128" priority="93">
      <formula>$C$2 = "Classic Maple"</formula>
    </cfRule>
  </conditionalFormatting>
  <conditionalFormatting sqref="G46">
    <cfRule type="expression" dxfId="127" priority="155">
      <formula>$BS$84="Triple_Flange"</formula>
    </cfRule>
  </conditionalFormatting>
  <conditionalFormatting sqref="G50">
    <cfRule type="expression" dxfId="126" priority="50">
      <formula>$GK$21="Yes"</formula>
    </cfRule>
  </conditionalFormatting>
  <conditionalFormatting sqref="H4:I4">
    <cfRule type="expression" dxfId="125" priority="146">
      <formula>$X$24&gt;0</formula>
    </cfRule>
  </conditionalFormatting>
  <conditionalFormatting sqref="H5:I5">
    <cfRule type="expression" dxfId="124" priority="145">
      <formula>$X$25&gt;0</formula>
    </cfRule>
  </conditionalFormatting>
  <conditionalFormatting sqref="H2:J2">
    <cfRule type="expression" dxfId="123" priority="148">
      <formula>$X$22&gt;0</formula>
    </cfRule>
  </conditionalFormatting>
  <conditionalFormatting sqref="H3:J3">
    <cfRule type="expression" dxfId="122" priority="147">
      <formula>$X$23&gt;0</formula>
    </cfRule>
  </conditionalFormatting>
  <conditionalFormatting sqref="H8:J20">
    <cfRule type="expression" dxfId="121" priority="9">
      <formula>$DE$93 = "Euro"</formula>
    </cfRule>
  </conditionalFormatting>
  <conditionalFormatting sqref="J6">
    <cfRule type="expression" dxfId="120" priority="134">
      <formula>$W$5=0</formula>
    </cfRule>
  </conditionalFormatting>
  <conditionalFormatting sqref="L8:L20">
    <cfRule type="expression" dxfId="119" priority="92">
      <formula>L8=0</formula>
    </cfRule>
  </conditionalFormatting>
  <conditionalFormatting sqref="L8:M20">
    <cfRule type="expression" dxfId="118" priority="8">
      <formula>$DE$93 ="Euro"</formula>
    </cfRule>
  </conditionalFormatting>
  <conditionalFormatting sqref="AT4:AT10 DF40:DF47 DF49 DF63:DF67 BS69 CW70:CW74 DF71:DF73 S73:U80 CW76:CW79 CW81">
    <cfRule type="expression" dxfId="117" priority="37">
      <formula>$DE$16=1</formula>
    </cfRule>
  </conditionalFormatting>
  <conditionalFormatting sqref="AT12:AT42">
    <cfRule type="expression" dxfId="116" priority="31">
      <formula>$DE$16=1</formula>
    </cfRule>
  </conditionalFormatting>
  <conditionalFormatting sqref="AT45:AT46">
    <cfRule type="expression" dxfId="115" priority="13">
      <formula>$DE$16=1</formula>
    </cfRule>
  </conditionalFormatting>
  <conditionalFormatting sqref="AT48:AT63">
    <cfRule type="expression" dxfId="114" priority="16">
      <formula>$DE$16=1</formula>
    </cfRule>
  </conditionalFormatting>
  <conditionalFormatting sqref="AT64:AT67 AT73:AT75 BQ75:BQ78 BP76:BP80 CJ77:CK77 CJ79:CK81">
    <cfRule type="expression" dxfId="113" priority="35">
      <formula>$DD$16=1</formula>
    </cfRule>
  </conditionalFormatting>
  <conditionalFormatting sqref="AT71">
    <cfRule type="expression" dxfId="112" priority="38">
      <formula>$DD$16=1</formula>
    </cfRule>
  </conditionalFormatting>
  <conditionalFormatting sqref="BP3:BQ9">
    <cfRule type="expression" dxfId="111" priority="308">
      <formula>$DE$16=1</formula>
    </cfRule>
  </conditionalFormatting>
  <conditionalFormatting sqref="BP26:BQ30">
    <cfRule type="expression" dxfId="110" priority="307">
      <formula>$DE$16=1</formula>
    </cfRule>
  </conditionalFormatting>
  <conditionalFormatting sqref="BP39:BQ46">
    <cfRule type="expression" dxfId="109" priority="305">
      <formula>$DE$16=1</formula>
    </cfRule>
  </conditionalFormatting>
  <conditionalFormatting sqref="BP56:BQ63">
    <cfRule type="expression" dxfId="108" priority="306">
      <formula>$DE$16=1</formula>
    </cfRule>
  </conditionalFormatting>
  <conditionalFormatting sqref="BP70:BQ73">
    <cfRule type="expression" dxfId="107" priority="303">
      <formula>$DD$16=1</formula>
    </cfRule>
  </conditionalFormatting>
  <conditionalFormatting sqref="BS3:BS9">
    <cfRule type="expression" dxfId="106" priority="450">
      <formula>$DE$16=1</formula>
    </cfRule>
  </conditionalFormatting>
  <conditionalFormatting sqref="BS26:BS30">
    <cfRule type="expression" dxfId="105" priority="440">
      <formula>$DE$16=1</formula>
    </cfRule>
  </conditionalFormatting>
  <conditionalFormatting sqref="BS39:BS46">
    <cfRule type="expression" dxfId="104" priority="436">
      <formula>$DE$16=1</formula>
    </cfRule>
  </conditionalFormatting>
  <conditionalFormatting sqref="BS56:BS66">
    <cfRule type="expression" dxfId="103" priority="279">
      <formula>$DE$16=1</formula>
    </cfRule>
  </conditionalFormatting>
  <conditionalFormatting sqref="BS70:BS73">
    <cfRule type="expression" dxfId="102" priority="432">
      <formula>$DD$16=1</formula>
    </cfRule>
  </conditionalFormatting>
  <conditionalFormatting sqref="BS76:BS80">
    <cfRule type="expression" dxfId="101" priority="90">
      <formula>$DD$16=1</formula>
    </cfRule>
  </conditionalFormatting>
  <conditionalFormatting sqref="BS86:BS89">
    <cfRule type="expression" dxfId="100" priority="184">
      <formula>$DD$16=1</formula>
    </cfRule>
  </conditionalFormatting>
  <conditionalFormatting sqref="BS93:BS97">
    <cfRule type="expression" dxfId="99" priority="75">
      <formula>$DD$16=1</formula>
    </cfRule>
  </conditionalFormatting>
  <conditionalFormatting sqref="BW39:BW42">
    <cfRule type="expression" dxfId="98" priority="275">
      <formula>$DE$16=1</formula>
    </cfRule>
  </conditionalFormatting>
  <conditionalFormatting sqref="BW43 CA43 CE43 BW45:BW46 CA45:CA46 CE45:CE46 DF48 DF50 BW56:BW67 CA56:CA67 CE56:CE67 BP64:BQ66 CJ64:CJ67 BW70:BW71 CA70:CA71 CE70:CE71 BW75 CA75 CE75">
    <cfRule type="expression" dxfId="97" priority="470">
      <formula>#REF!=1</formula>
    </cfRule>
  </conditionalFormatting>
  <conditionalFormatting sqref="BW44">
    <cfRule type="expression" dxfId="96" priority="12">
      <formula>$DE$16=1</formula>
    </cfRule>
  </conditionalFormatting>
  <conditionalFormatting sqref="BW72">
    <cfRule type="expression" dxfId="95" priority="219">
      <formula>$DD$16=1</formula>
    </cfRule>
  </conditionalFormatting>
  <conditionalFormatting sqref="BW76">
    <cfRule type="expression" dxfId="94" priority="218">
      <formula>$DD$16=1</formula>
    </cfRule>
  </conditionalFormatting>
  <conditionalFormatting sqref="BW78">
    <cfRule type="expression" dxfId="93" priority="88">
      <formula>$DD$16=1</formula>
    </cfRule>
  </conditionalFormatting>
  <conditionalFormatting sqref="CA39:CA42">
    <cfRule type="expression" dxfId="92" priority="266">
      <formula>$DE$16=1</formula>
    </cfRule>
  </conditionalFormatting>
  <conditionalFormatting sqref="CA44">
    <cfRule type="expression" dxfId="91" priority="11">
      <formula>$DE$16=1</formula>
    </cfRule>
  </conditionalFormatting>
  <conditionalFormatting sqref="CA72">
    <cfRule type="expression" dxfId="90" priority="217">
      <formula>$DD$16=1</formula>
    </cfRule>
  </conditionalFormatting>
  <conditionalFormatting sqref="CA76">
    <cfRule type="expression" dxfId="89" priority="216">
      <formula>$DD$16=1</formula>
    </cfRule>
  </conditionalFormatting>
  <conditionalFormatting sqref="CA78">
    <cfRule type="expression" dxfId="88" priority="86">
      <formula>$DD$16=1</formula>
    </cfRule>
  </conditionalFormatting>
  <conditionalFormatting sqref="CE39:CE42">
    <cfRule type="expression" dxfId="87" priority="261">
      <formula>$DE$16=1</formula>
    </cfRule>
  </conditionalFormatting>
  <conditionalFormatting sqref="CE44">
    <cfRule type="expression" dxfId="86" priority="10">
      <formula>$DE$16=1</formula>
    </cfRule>
  </conditionalFormatting>
  <conditionalFormatting sqref="CE72">
    <cfRule type="expression" dxfId="85" priority="215">
      <formula>$DD$16=1</formula>
    </cfRule>
  </conditionalFormatting>
  <conditionalFormatting sqref="CE76">
    <cfRule type="expression" dxfId="84" priority="214">
      <formula>$DD$16=1</formula>
    </cfRule>
  </conditionalFormatting>
  <conditionalFormatting sqref="CE78">
    <cfRule type="expression" dxfId="83" priority="84">
      <formula>$DD$16=1</formula>
    </cfRule>
  </conditionalFormatting>
  <conditionalFormatting sqref="CH3:CH9 BW3:BW10 CA3:CA10 CE3:CE10 BW26:BW30 CA26:CA30 CE26:CE30 CH26:CH30">
    <cfRule type="expression" dxfId="82" priority="489">
      <formula>#REF!=1</formula>
    </cfRule>
  </conditionalFormatting>
  <conditionalFormatting sqref="CH41:CH46">
    <cfRule type="expression" dxfId="81" priority="210">
      <formula>$DE$16=1</formula>
    </cfRule>
  </conditionalFormatting>
  <conditionalFormatting sqref="CH56:CH65">
    <cfRule type="expression" dxfId="80" priority="211">
      <formula>$DE$16=1</formula>
    </cfRule>
  </conditionalFormatting>
  <conditionalFormatting sqref="CH70:CH73">
    <cfRule type="expression" dxfId="79" priority="161">
      <formula>$DD$16=1</formula>
    </cfRule>
  </conditionalFormatting>
  <conditionalFormatting sqref="CH76:CH80">
    <cfRule type="expression" dxfId="78" priority="82">
      <formula>$DD$16=1</formula>
    </cfRule>
  </conditionalFormatting>
  <conditionalFormatting sqref="CJ26:CJ30">
    <cfRule type="expression" dxfId="77" priority="252">
      <formula>$DE$16=1</formula>
    </cfRule>
  </conditionalFormatting>
  <conditionalFormatting sqref="CJ56:CJ63">
    <cfRule type="expression" dxfId="76" priority="251">
      <formula>$DE$16=1</formula>
    </cfRule>
  </conditionalFormatting>
  <conditionalFormatting sqref="CJ3:CK9">
    <cfRule type="expression" dxfId="75" priority="253">
      <formula>$DE$16=1</formula>
    </cfRule>
  </conditionalFormatting>
  <conditionalFormatting sqref="CJ39:CK46">
    <cfRule type="expression" dxfId="74" priority="250">
      <formula>$DE$16=1</formula>
    </cfRule>
  </conditionalFormatting>
  <conditionalFormatting sqref="CJ70:CK73">
    <cfRule type="expression" dxfId="73" priority="248">
      <formula>$DD$16=1</formula>
    </cfRule>
  </conditionalFormatting>
  <conditionalFormatting sqref="CK11:CK23">
    <cfRule type="expression" dxfId="72" priority="246">
      <formula>$DE$16=1</formula>
    </cfRule>
  </conditionalFormatting>
  <conditionalFormatting sqref="CK26:CK35">
    <cfRule type="expression" dxfId="71" priority="244">
      <formula>$DE$16=1</formula>
    </cfRule>
  </conditionalFormatting>
  <conditionalFormatting sqref="CK49:CK50">
    <cfRule type="expression" dxfId="70" priority="226">
      <formula>$DE$16=1</formula>
    </cfRule>
  </conditionalFormatting>
  <conditionalFormatting sqref="CK52:CK68">
    <cfRule type="expression" dxfId="69" priority="228">
      <formula>$DE$16=1</formula>
    </cfRule>
  </conditionalFormatting>
  <conditionalFormatting sqref="CS96 CS98">
    <cfRule type="expression" dxfId="68" priority="141">
      <formula>#REF!&gt;0</formula>
    </cfRule>
  </conditionalFormatting>
  <conditionalFormatting sqref="CS97:CS101 CS111">
    <cfRule type="expression" dxfId="67" priority="139">
      <formula>#REF!=1</formula>
    </cfRule>
  </conditionalFormatting>
  <conditionalFormatting sqref="CS105">
    <cfRule type="expression" dxfId="66" priority="137">
      <formula>#REF!=1</formula>
    </cfRule>
  </conditionalFormatting>
  <conditionalFormatting sqref="CS107:CS108">
    <cfRule type="expression" dxfId="65" priority="136">
      <formula>#REF!=1</formula>
    </cfRule>
  </conditionalFormatting>
  <conditionalFormatting sqref="CS111:CS114">
    <cfRule type="expression" dxfId="64" priority="140">
      <formula>#REF!&gt;0</formula>
    </cfRule>
  </conditionalFormatting>
  <conditionalFormatting sqref="CS113:CS114">
    <cfRule type="expression" dxfId="63" priority="135">
      <formula>#REF!=1</formula>
    </cfRule>
  </conditionalFormatting>
  <conditionalFormatting sqref="CW3:CW23">
    <cfRule type="expression" dxfId="62" priority="152">
      <formula>$DE$16=1</formula>
    </cfRule>
  </conditionalFormatting>
  <conditionalFormatting sqref="CW26:CW35">
    <cfRule type="expression" dxfId="61" priority="151">
      <formula>$DE$16=1</formula>
    </cfRule>
  </conditionalFormatting>
  <conditionalFormatting sqref="CW39:CW67">
    <cfRule type="expression" dxfId="60" priority="150">
      <formula>$DE$16=1</formula>
    </cfRule>
  </conditionalFormatting>
  <conditionalFormatting sqref="CW75">
    <cfRule type="expression" dxfId="59" priority="81">
      <formula>$DD$16=1</formula>
    </cfRule>
  </conditionalFormatting>
  <conditionalFormatting sqref="CW80">
    <cfRule type="expression" dxfId="58" priority="80">
      <formula>$DD$16=1</formula>
    </cfRule>
  </conditionalFormatting>
  <conditionalFormatting sqref="DF4:DF9">
    <cfRule type="expression" dxfId="57" priority="451">
      <formula>$DE$16=1</formula>
    </cfRule>
  </conditionalFormatting>
  <conditionalFormatting sqref="DF24:DF28">
    <cfRule type="expression" dxfId="56" priority="426">
      <formula>$DE$16=1</formula>
    </cfRule>
  </conditionalFormatting>
  <conditionalFormatting sqref="DF51">
    <cfRule type="expression" dxfId="55" priority="428">
      <formula>$DE$16=1</formula>
    </cfRule>
  </conditionalFormatting>
  <conditionalFormatting sqref="DF52:DF55">
    <cfRule type="expression" dxfId="54" priority="424">
      <formula>$DD$16=1</formula>
    </cfRule>
  </conditionalFormatting>
  <conditionalFormatting sqref="DF58:DF62">
    <cfRule type="expression" dxfId="53" priority="223">
      <formula>$DD$16=1</formula>
    </cfRule>
  </conditionalFormatting>
  <conditionalFormatting sqref="DF68:DF69">
    <cfRule type="expression" dxfId="52" priority="78">
      <formula>$DD$16=1</formula>
    </cfRule>
  </conditionalFormatting>
  <conditionalFormatting sqref="DF3:DG3">
    <cfRule type="expression" dxfId="51" priority="427">
      <formula>$DE$16=1</formula>
    </cfRule>
  </conditionalFormatting>
  <conditionalFormatting sqref="DG4:DG74">
    <cfRule type="expression" dxfId="50" priority="76">
      <formula>$DE$16=1</formula>
    </cfRule>
  </conditionalFormatting>
  <conditionalFormatting sqref="DG77:DG78">
    <cfRule type="expression" dxfId="49" priority="198">
      <formula>$DE$16=1</formula>
    </cfRule>
  </conditionalFormatting>
  <conditionalFormatting sqref="DG82">
    <cfRule type="expression" dxfId="48" priority="194">
      <formula>$DE$16=1</formula>
    </cfRule>
  </conditionalFormatting>
  <conditionalFormatting sqref="DG89">
    <cfRule type="expression" dxfId="47" priority="203">
      <formula>$DE$16=1</formula>
    </cfRule>
  </conditionalFormatting>
  <conditionalFormatting sqref="DU74:DV74 DU76:DV76">
    <cfRule type="expression" dxfId="46" priority="323">
      <formula>#REF!&gt;0</formula>
    </cfRule>
  </conditionalFormatting>
  <conditionalFormatting sqref="DU75:DV79">
    <cfRule type="expression" dxfId="45" priority="322">
      <formula>#REF!=1</formula>
    </cfRule>
  </conditionalFormatting>
  <conditionalFormatting sqref="DX52:DX54">
    <cfRule type="expression" dxfId="44" priority="186">
      <formula>$DD$16=1</formula>
    </cfRule>
  </conditionalFormatting>
  <conditionalFormatting sqref="DY43:DY45">
    <cfRule type="expression" dxfId="43" priority="330">
      <formula>#REF!=1</formula>
    </cfRule>
  </conditionalFormatting>
  <conditionalFormatting sqref="DY51:DY54">
    <cfRule type="expression" dxfId="42" priority="187">
      <formula>#REF!=1</formula>
    </cfRule>
  </conditionalFormatting>
  <conditionalFormatting sqref="DY52:DY54">
    <cfRule type="expression" dxfId="41" priority="188">
      <formula>#REF!&gt;0</formula>
    </cfRule>
  </conditionalFormatting>
  <conditionalFormatting sqref="DY43:EA45">
    <cfRule type="expression" dxfId="40" priority="48">
      <formula>#REF!&gt;0</formula>
    </cfRule>
  </conditionalFormatting>
  <conditionalFormatting sqref="DY47:EA49 DY51:EA51">
    <cfRule type="expression" dxfId="39" priority="459">
      <formula>#REF!&gt;0</formula>
    </cfRule>
  </conditionalFormatting>
  <conditionalFormatting sqref="DZ18 DZ20">
    <cfRule type="expression" dxfId="38" priority="466">
      <formula>#REF!&gt;0</formula>
    </cfRule>
  </conditionalFormatting>
  <conditionalFormatting sqref="DZ27 DY47:DY49 EA47:EA49 EA51">
    <cfRule type="expression" dxfId="37" priority="417">
      <formula>#REF!=1</formula>
    </cfRule>
  </conditionalFormatting>
  <conditionalFormatting sqref="DZ29:DZ30">
    <cfRule type="expression" dxfId="36" priority="416">
      <formula>#REF!=1</formula>
    </cfRule>
  </conditionalFormatting>
  <conditionalFormatting sqref="DZ33:DZ36">
    <cfRule type="expression" dxfId="35" priority="3">
      <formula>#REF!=1</formula>
    </cfRule>
    <cfRule type="expression" dxfId="34" priority="2">
      <formula>#REF!&gt;0</formula>
    </cfRule>
  </conditionalFormatting>
  <conditionalFormatting sqref="DZ43">
    <cfRule type="expression" dxfId="33" priority="47">
      <formula>#REF!=1</formula>
    </cfRule>
  </conditionalFormatting>
  <conditionalFormatting sqref="DZ59">
    <cfRule type="expression" dxfId="32" priority="49">
      <formula>#REF!&gt;0</formula>
    </cfRule>
  </conditionalFormatting>
  <conditionalFormatting sqref="DZ68">
    <cfRule type="expression" dxfId="31" priority="316">
      <formula>#REF!=1</formula>
    </cfRule>
  </conditionalFormatting>
  <conditionalFormatting sqref="DZ70">
    <cfRule type="expression" dxfId="30" priority="319">
      <formula>#REF!=1</formula>
    </cfRule>
    <cfRule type="expression" dxfId="29" priority="320">
      <formula>#REF!&gt;0</formula>
    </cfRule>
  </conditionalFormatting>
  <conditionalFormatting sqref="DZ65:EA65">
    <cfRule type="expression" dxfId="28" priority="335">
      <formula>#REF!&gt;0</formula>
    </cfRule>
  </conditionalFormatting>
  <conditionalFormatting sqref="EA43:EA45">
    <cfRule type="expression" dxfId="27" priority="328">
      <formula>#REF!=1</formula>
    </cfRule>
  </conditionalFormatting>
  <conditionalFormatting sqref="FA3:FA72">
    <cfRule type="duplicateValues" dxfId="26" priority="412"/>
  </conditionalFormatting>
  <conditionalFormatting sqref="GF4:GM7">
    <cfRule type="expression" dxfId="25" priority="68">
      <formula>$DD$16=1</formula>
    </cfRule>
  </conditionalFormatting>
  <conditionalFormatting sqref="GJ9:GJ12">
    <cfRule type="expression" dxfId="24" priority="71">
      <formula>$DD$16=1</formula>
    </cfRule>
  </conditionalFormatting>
  <conditionalFormatting sqref="GJ15:GJ19">
    <cfRule type="expression" dxfId="23" priority="55">
      <formula>$DD$16=1</formula>
    </cfRule>
  </conditionalFormatting>
  <conditionalFormatting sqref="GJ25:GJ26">
    <cfRule type="expression" dxfId="22" priority="54">
      <formula>$AD$13=0</formula>
    </cfRule>
  </conditionalFormatting>
  <conditionalFormatting sqref="GK9:GK20">
    <cfRule type="expression" dxfId="21" priority="56">
      <formula>$DD$16=1</formula>
    </cfRule>
  </conditionalFormatting>
  <conditionalFormatting sqref="GK27 GK28:GL28 E43 G43 C44:F49">
    <cfRule type="expression" dxfId="20" priority="173">
      <formula>$AD$13=0</formula>
    </cfRule>
  </conditionalFormatting>
  <conditionalFormatting sqref="GK31">
    <cfRule type="expression" dxfId="19" priority="51">
      <formula>$AD$13=0</formula>
    </cfRule>
  </conditionalFormatting>
  <conditionalFormatting sqref="GN4:GN5">
    <cfRule type="expression" dxfId="18" priority="351">
      <formula>#REF!=1</formula>
    </cfRule>
    <cfRule type="expression" dxfId="17" priority="350">
      <formula>#REF!&gt;0</formula>
    </cfRule>
  </conditionalFormatting>
  <conditionalFormatting sqref="GN6:GO12">
    <cfRule type="expression" dxfId="16" priority="354">
      <formula>#REF!=1</formula>
    </cfRule>
  </conditionalFormatting>
  <conditionalFormatting sqref="GN14:GO14">
    <cfRule type="expression" dxfId="15" priority="371">
      <formula>#REF!=1</formula>
    </cfRule>
  </conditionalFormatting>
  <conditionalFormatting sqref="GN7:GP12">
    <cfRule type="expression" dxfId="14" priority="360">
      <formula>#REF!&gt;0</formula>
    </cfRule>
  </conditionalFormatting>
  <conditionalFormatting sqref="GN6:GQ6">
    <cfRule type="expression" dxfId="13" priority="359">
      <formula>#REF!&gt;0</formula>
    </cfRule>
  </conditionalFormatting>
  <conditionalFormatting sqref="GN14:GQ14">
    <cfRule type="expression" dxfId="12" priority="372">
      <formula>#REF!&gt;0</formula>
    </cfRule>
  </conditionalFormatting>
  <conditionalFormatting sqref="GP13">
    <cfRule type="expression" dxfId="11" priority="407">
      <formula>#REF!=1</formula>
    </cfRule>
    <cfRule type="expression" dxfId="10" priority="409">
      <formula>#REF!&gt;0</formula>
    </cfRule>
  </conditionalFormatting>
  <conditionalFormatting sqref="GP15:GP16">
    <cfRule type="expression" dxfId="9" priority="406">
      <formula>#REF!=1</formula>
    </cfRule>
    <cfRule type="expression" dxfId="8" priority="408">
      <formula>#REF!&gt;0</formula>
    </cfRule>
  </conditionalFormatting>
  <conditionalFormatting sqref="GQ4">
    <cfRule type="expression" dxfId="7" priority="357">
      <formula>#REF!=1</formula>
    </cfRule>
    <cfRule type="expression" dxfId="6" priority="355">
      <formula>#REF!&gt;0</formula>
    </cfRule>
  </conditionalFormatting>
  <conditionalFormatting sqref="GQ6">
    <cfRule type="expression" dxfId="5" priority="361">
      <formula>#REF!=1</formula>
    </cfRule>
  </conditionalFormatting>
  <conditionalFormatting sqref="GQ8:GQ12">
    <cfRule type="expression" dxfId="4" priority="365">
      <formula>#REF!=1</formula>
    </cfRule>
    <cfRule type="expression" dxfId="3" priority="363">
      <formula>#REF!&gt;0</formula>
    </cfRule>
  </conditionalFormatting>
  <conditionalFormatting sqref="GQ14 DZ19:DZ23 BW77 CA77 CE77 BW79 CA79 CE79">
    <cfRule type="expression" dxfId="2" priority="420">
      <formula>#REF!=1</formula>
    </cfRule>
  </conditionalFormatting>
  <conditionalFormatting sqref="GX1 G4:G5 D8:D20 F8:F20 H8:J20 L8:M20 GW32:HI32">
    <cfRule type="expression" dxfId="1" priority="4">
      <formula>$DE$93 = "GBP"</formula>
    </cfRule>
  </conditionalFormatting>
  <conditionalFormatting sqref="GX1">
    <cfRule type="expression" dxfId="0" priority="6">
      <formula>$DE$93 = "Euro"</formula>
    </cfRule>
  </conditionalFormatting>
  <dataValidations count="27">
    <dataValidation type="list" allowBlank="1" showInputMessage="1" showErrorMessage="1" sqref="C2" xr:uid="{00000000-0002-0000-0000-000000000000}">
      <formula1>Shell</formula1>
    </dataValidation>
    <dataValidation type="list" allowBlank="1" showInputMessage="1" showErrorMessage="1" sqref="B8:B20" xr:uid="{00000000-0002-0000-0000-000001000000}">
      <formula1>Type</formula1>
    </dataValidation>
    <dataValidation type="list" allowBlank="1" showInputMessage="1" showErrorMessage="1" sqref="C4" xr:uid="{00000000-0002-0000-0000-000002000000}">
      <formula1>INDIRECT(Badge)</formula1>
    </dataValidation>
    <dataValidation type="list" allowBlank="1" showInputMessage="1" showErrorMessage="1" sqref="C3" xr:uid="{00000000-0002-0000-0000-000003000000}">
      <formula1>INDIRECT(CONCATENATE(VLOOKUP(C2,$AE$3:$AF$7,2,FALSE),"_Finish"))</formula1>
    </dataValidation>
    <dataValidation type="list" allowBlank="1" showInputMessage="1" showErrorMessage="1" sqref="G25" xr:uid="{00000000-0002-0000-0000-000004000000}">
      <formula1>BD_Front_Head</formula1>
    </dataValidation>
    <dataValidation type="list" allowBlank="1" showInputMessage="1" showErrorMessage="1" sqref="G27" xr:uid="{00000000-0002-0000-0000-000005000000}">
      <formula1>bd_screws</formula1>
    </dataValidation>
    <dataValidation type="list" allowBlank="1" showInputMessage="1" showErrorMessage="1" sqref="G32 G45 G38" xr:uid="{00000000-0002-0000-0000-000006000000}">
      <formula1>"Baseball Bat Tone Control"</formula1>
    </dataValidation>
    <dataValidation type="list" allowBlank="1" showInputMessage="1" showErrorMessage="1" sqref="G33 G39" xr:uid="{00000000-0002-0000-0000-000007000000}">
      <formula1>"Coated Ambassador, Clear Ambassador"</formula1>
    </dataValidation>
    <dataValidation type="list" allowBlank="1" showInputMessage="1" showErrorMessage="1" sqref="G44" xr:uid="{00000000-0002-0000-0000-000008000000}">
      <formula1>"P33 Die Cast,P32 Stamped"</formula1>
    </dataValidation>
    <dataValidation type="list" allowBlank="1" showInputMessage="1" showErrorMessage="1" sqref="G46" xr:uid="{00000000-0002-0000-0000-000009000000}">
      <formula1>INDIRECT($BS$84)</formula1>
    </dataValidation>
    <dataValidation type="list" allowBlank="1" showInputMessage="1" showErrorMessage="1" sqref="G47" xr:uid="{00000000-0002-0000-0000-00000A000000}">
      <formula1>"Medium Coated"</formula1>
    </dataValidation>
    <dataValidation type="whole" allowBlank="1" showInputMessage="1" showErrorMessage="1" sqref="A8:A20" xr:uid="{00000000-0002-0000-0000-00000B000000}">
      <formula1>1</formula1>
      <formula2>99</formula2>
    </dataValidation>
    <dataValidation type="list" allowBlank="1" showInputMessage="1" showErrorMessage="1" sqref="G8:G20" xr:uid="{00000000-0002-0000-0000-00000C000000}">
      <formula1>INDIRECT(GE8)</formula1>
    </dataValidation>
    <dataValidation type="list" allowBlank="1" showInputMessage="1" showErrorMessage="1" sqref="C5" xr:uid="{00000000-0002-0000-0000-00000D000000}">
      <formula1>INDIRECT($AM$25)</formula1>
    </dataValidation>
    <dataValidation type="list" allowBlank="1" showInputMessage="1" showErrorMessage="1" sqref="G28" xr:uid="{00000000-0002-0000-0000-00000E000000}">
      <formula1>INDIRECT(EF19)</formula1>
    </dataValidation>
    <dataValidation type="list" allowBlank="1" showInputMessage="1" showErrorMessage="1" sqref="G24" xr:uid="{00000000-0002-0000-0000-00000F000000}">
      <formula1>INDIRECT(B23)</formula1>
    </dataValidation>
    <dataValidation type="list" allowBlank="1" showInputMessage="1" showErrorMessage="1" sqref="G22:G23" xr:uid="{00000000-0002-0000-0000-000010000000}">
      <formula1>INDIRECT(B25)</formula1>
    </dataValidation>
    <dataValidation type="list" allowBlank="1" showInputMessage="1" showErrorMessage="1" sqref="G29 G41 G35 G49" xr:uid="{00000000-0002-0000-0000-000011000000}">
      <formula1>INDIRECT($B$29)</formula1>
    </dataValidation>
    <dataValidation type="list" allowBlank="1" showInputMessage="1" showErrorMessage="1" sqref="G30 G36 G42" xr:uid="{00000000-0002-0000-0000-000012000000}">
      <formula1>INDIRECT(A30)</formula1>
    </dataValidation>
    <dataValidation type="list" allowBlank="1" showInputMessage="1" showErrorMessage="1" sqref="V1" xr:uid="{00000000-0002-0000-0000-000014000000}">
      <formula1>Discount</formula1>
    </dataValidation>
    <dataValidation type="list" allowBlank="1" showInputMessage="1" showErrorMessage="1" sqref="GK31 GJ26" xr:uid="{00000000-0002-0000-0000-000015000000}">
      <formula1>"'Vintage '63"</formula1>
    </dataValidation>
    <dataValidation type="list" allowBlank="1" showInputMessage="1" showErrorMessage="1" sqref="G50" xr:uid="{00000000-0002-0000-0000-000016000000}">
      <formula1>INDIRECT($GK$28)</formula1>
    </dataValidation>
    <dataValidation type="list" allowBlank="1" showInputMessage="1" showErrorMessage="1" sqref="DE93" xr:uid="{A31815C8-7A7E-479C-A436-DB6B69804441}">
      <formula1>Currency</formula1>
    </dataValidation>
    <dataValidation type="list" allowBlank="1" showInputMessage="1" showErrorMessage="1" sqref="DE95" xr:uid="{2B6A92AF-4A4C-41C0-B3CA-603BBE7F6603}">
      <formula1>VAT</formula1>
    </dataValidation>
    <dataValidation type="list" allowBlank="1" showInputMessage="1" showErrorMessage="1" sqref="L1" xr:uid="{1D7982E9-DC56-4E60-9249-3902792345AF}">
      <formula1>"Retail,A1,A2,P1,P2,E2,Exp1,Exp2,Exp3,Std Trade,SRP"</formula1>
    </dataValidation>
    <dataValidation type="list" showInputMessage="1" showErrorMessage="1" sqref="C8:C20" xr:uid="{00000000-0002-0000-0000-000013000000}">
      <formula1>INDIRECT(CONCATENATE(VLOOKUP($C$2,$AE$3:$AF$7,2,FALSE),"_",B8,"_Size"))</formula1>
    </dataValidation>
    <dataValidation type="list" allowBlank="1" showInputMessage="1" showErrorMessage="1" sqref="E8:E20" xr:uid="{00000000-0002-0000-0000-000018000000}">
      <formula1>INDIRECT(VLOOKUP(C8,DF:DG,2,FALSE))</formula1>
    </dataValidation>
  </dataValidations>
  <pageMargins left="0.45" right="0.45" top="0.5" bottom="0.5" header="0.3" footer="0.3"/>
  <pageSetup fitToWidth="0" orientation="portrait" r:id="rId1"/>
  <headerFooter>
    <oddFooter>Page &amp;P of &amp;N</oddFooter>
  </headerFooter>
  <ignoredErrors>
    <ignoredError sqref="B25 B2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104</vt:i4>
      </vt:variant>
    </vt:vector>
  </HeadingPairs>
  <TitlesOfParts>
    <vt:vector size="105" baseType="lpstr">
      <vt:lpstr>Outfitter</vt:lpstr>
      <vt:lpstr>AnyBrkt.Classic</vt:lpstr>
      <vt:lpstr>AnyBrkt.Long</vt:lpstr>
      <vt:lpstr>Badge</vt:lpstr>
      <vt:lpstr>Bass_DblSngl</vt:lpstr>
      <vt:lpstr>Bass_Mounts</vt:lpstr>
      <vt:lpstr>BD_Front_Head</vt:lpstr>
      <vt:lpstr>bd_screws</vt:lpstr>
      <vt:lpstr>Black_Cat</vt:lpstr>
      <vt:lpstr>CD_Bass_Mounts</vt:lpstr>
      <vt:lpstr>Classic_Maple_Badge</vt:lpstr>
      <vt:lpstr>Classic_Maple_Bass_Size</vt:lpstr>
      <vt:lpstr>Classic_Maple_Finish</vt:lpstr>
      <vt:lpstr>Classic_Maple_Floor_Size</vt:lpstr>
      <vt:lpstr>Classic_Maple_Snare_Size</vt:lpstr>
      <vt:lpstr>Classic_Maple_Tom_Size</vt:lpstr>
      <vt:lpstr>Classic_Oak_Badge</vt:lpstr>
      <vt:lpstr>Classic_Oak_Bass_Size</vt:lpstr>
      <vt:lpstr>Classic_Oak_Finish</vt:lpstr>
      <vt:lpstr>Classic_Oak_Floor_Size</vt:lpstr>
      <vt:lpstr>Classic_Oak_Snare_Size</vt:lpstr>
      <vt:lpstr>Classic_Oak_Tom_Size</vt:lpstr>
      <vt:lpstr>Clear_All</vt:lpstr>
      <vt:lpstr>Cortex</vt:lpstr>
      <vt:lpstr>Currency</vt:lpstr>
      <vt:lpstr>DblSngl</vt:lpstr>
      <vt:lpstr>Diagonal</vt:lpstr>
      <vt:lpstr>Discount</vt:lpstr>
      <vt:lpstr>Double</vt:lpstr>
      <vt:lpstr>Edges_Classic_Maple</vt:lpstr>
      <vt:lpstr>Edges_Classic_Oak</vt:lpstr>
      <vt:lpstr>Edges_Legacy_Exotic</vt:lpstr>
      <vt:lpstr>Edges_Legacy_Mahogany</vt:lpstr>
      <vt:lpstr>Edges_Legacy_Maple</vt:lpstr>
      <vt:lpstr>Floor_DblSngl</vt:lpstr>
      <vt:lpstr>Floor_Mounts</vt:lpstr>
      <vt:lpstr>IntFin_Choice</vt:lpstr>
      <vt:lpstr>IntFin_Clear</vt:lpstr>
      <vt:lpstr>Legacy_Exotic_Badge</vt:lpstr>
      <vt:lpstr>Legacy_Exotic_Bass_Size</vt:lpstr>
      <vt:lpstr>Legacy_Exotic_Finish</vt:lpstr>
      <vt:lpstr>Legacy_Exotic_Floor_Size</vt:lpstr>
      <vt:lpstr>Legacy_Exotic_Snare_Size</vt:lpstr>
      <vt:lpstr>Legacy_Exotic_Tom_Size</vt:lpstr>
      <vt:lpstr>Legacy_Exotic_Type</vt:lpstr>
      <vt:lpstr>Legacy_Mahogany_Badge</vt:lpstr>
      <vt:lpstr>Legacy_Mahogany_Bass_Size</vt:lpstr>
      <vt:lpstr>Legacy_Mahogany_Finish</vt:lpstr>
      <vt:lpstr>Legacy_Mahogany_Floor_Size</vt:lpstr>
      <vt:lpstr>Legacy_Mahogany_Snare_Size</vt:lpstr>
      <vt:lpstr>Legacy_Mahogany_Tom_Size</vt:lpstr>
      <vt:lpstr>Legacy_Maple_Badge</vt:lpstr>
      <vt:lpstr>Legacy_Maple_Bass_Size</vt:lpstr>
      <vt:lpstr>Legacy_Maple_Finish</vt:lpstr>
      <vt:lpstr>Legacy_Maple_Floor_Size</vt:lpstr>
      <vt:lpstr>Legacy_Maple_Snare_size</vt:lpstr>
      <vt:lpstr>Legacy_Maple_Tom_Size</vt:lpstr>
      <vt:lpstr>LL_Bass_Mounts</vt:lpstr>
      <vt:lpstr>LL_Floor_Mounts</vt:lpstr>
      <vt:lpstr>Margin</vt:lpstr>
      <vt:lpstr>MH</vt:lpstr>
      <vt:lpstr>ML</vt:lpstr>
      <vt:lpstr>MLLC</vt:lpstr>
      <vt:lpstr>MLLCLL</vt:lpstr>
      <vt:lpstr>MLLCLLLILT</vt:lpstr>
      <vt:lpstr>MLLCLLSIST</vt:lpstr>
      <vt:lpstr>MLLTSI</vt:lpstr>
      <vt:lpstr>MLLTSISTTB</vt:lpstr>
      <vt:lpstr>MLSI</vt:lpstr>
      <vt:lpstr>MLSIST</vt:lpstr>
      <vt:lpstr>MLSISTTB</vt:lpstr>
      <vt:lpstr>Mounts</vt:lpstr>
      <vt:lpstr>Naturals</vt:lpstr>
      <vt:lpstr>No_Shell_Mount</vt:lpstr>
      <vt:lpstr>OakSpray</vt:lpstr>
      <vt:lpstr>PDC</vt:lpstr>
      <vt:lpstr>Outfitter!Print_Titles</vt:lpstr>
      <vt:lpstr>PTTB</vt:lpstr>
      <vt:lpstr>Sable</vt:lpstr>
      <vt:lpstr>Satins</vt:lpstr>
      <vt:lpstr>sdBedChoice</vt:lpstr>
      <vt:lpstr>sdBedNoChoice</vt:lpstr>
      <vt:lpstr>Shell</vt:lpstr>
      <vt:lpstr>Shell_Mount</vt:lpstr>
      <vt:lpstr>ShellOnly.Classic</vt:lpstr>
      <vt:lpstr>ShellOnly.Long</vt:lpstr>
      <vt:lpstr>SISTTB</vt:lpstr>
      <vt:lpstr>SN0N</vt:lpstr>
      <vt:lpstr>Snare_Mounts</vt:lpstr>
      <vt:lpstr>Sprays</vt:lpstr>
      <vt:lpstr>Spurs_AECFN</vt:lpstr>
      <vt:lpstr>Spurs_AEFN</vt:lpstr>
      <vt:lpstr>Spurs_ECFN</vt:lpstr>
      <vt:lpstr>Spurs_EFN</vt:lpstr>
      <vt:lpstr>Spurs_FN</vt:lpstr>
      <vt:lpstr>Throw_P80</vt:lpstr>
      <vt:lpstr>Throws_85_86_88</vt:lpstr>
      <vt:lpstr>Tom_DblSngl</vt:lpstr>
      <vt:lpstr>Tom_Mounts</vt:lpstr>
      <vt:lpstr>Triple_Flange</vt:lpstr>
      <vt:lpstr>Type</vt:lpstr>
      <vt:lpstr>VAT</vt:lpstr>
      <vt:lpstr>Wraps</vt:lpstr>
      <vt:lpstr>WrapsSN</vt:lpstr>
      <vt:lpstr>WrapsST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Devore, Gary</dc:creator>
  <cp:keywords/>
  <dc:description/>
  <cp:lastModifiedBy>Gary Devore</cp:lastModifiedBy>
  <cp:revision/>
  <cp:lastPrinted>2024-05-24T13:37:54Z</cp:lastPrinted>
  <dcterms:created xsi:type="dcterms:W3CDTF">2019-04-08T19:23:16Z</dcterms:created>
  <dcterms:modified xsi:type="dcterms:W3CDTF">2024-10-04T14:11:32Z</dcterms:modified>
  <cp:category/>
  <cp:contentStatus/>
</cp:coreProperties>
</file>